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R:\211095_jez_brantice\211095_31_C01_dps\III_Soupis_praci_a_dodavek\Soupis praci_vykaz_vymer\240207_rozpocet_oprava\"/>
    </mc:Choice>
  </mc:AlternateContent>
  <xr:revisionPtr revIDLastSave="0" documentId="13_ncr:1_{3F36DB72-157E-45BE-A2EF-0D22380E90B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OST" sheetId="2" r:id="rId2"/>
    <sheet name="SO 01" sheetId="3" r:id="rId3"/>
    <sheet name="SO 02" sheetId="4" r:id="rId4"/>
    <sheet name="SO 03.1" sheetId="5" r:id="rId5"/>
    <sheet name="SO 03.2" sheetId="6" r:id="rId6"/>
    <sheet name="SO 04" sheetId="7" r:id="rId7"/>
    <sheet name="SO 05" sheetId="8" r:id="rId8"/>
    <sheet name="SO 06.2" sheetId="9" r:id="rId9"/>
    <sheet name="SO 07" sheetId="10" r:id="rId10"/>
    <sheet name="Seznam figur" sheetId="11" r:id="rId11"/>
  </sheets>
  <definedNames>
    <definedName name="_xlnm._FilterDatabase" localSheetId="1" hidden="1">OST!$C$120:$K$160</definedName>
    <definedName name="_xlnm._FilterDatabase" localSheetId="2" hidden="1">'SO 01'!$C$133:$K$521</definedName>
    <definedName name="_xlnm._FilterDatabase" localSheetId="3" hidden="1">'SO 02'!$C$129:$K$361</definedName>
    <definedName name="_xlnm._FilterDatabase" localSheetId="4" hidden="1">'SO 03.1'!$C$135:$K$583</definedName>
    <definedName name="_xlnm._FilterDatabase" localSheetId="5" hidden="1">'SO 03.2'!$C$141:$K$551</definedName>
    <definedName name="_xlnm._FilterDatabase" localSheetId="6" hidden="1">'SO 04'!$C$134:$K$349</definedName>
    <definedName name="_xlnm._FilterDatabase" localSheetId="7" hidden="1">'SO 05'!$C$128:$K$476</definedName>
    <definedName name="_xlnm._FilterDatabase" localSheetId="8" hidden="1">'SO 06.2'!$C$128:$K$305</definedName>
    <definedName name="_xlnm._FilterDatabase" localSheetId="9" hidden="1">'SO 07'!$C$122:$K$228</definedName>
    <definedName name="_xlnm.Print_Titles" localSheetId="1">OST!$120:$120</definedName>
    <definedName name="_xlnm.Print_Titles" localSheetId="0">'Rekapitulace stavby'!$92:$92</definedName>
    <definedName name="_xlnm.Print_Titles" localSheetId="10">'Seznam figur'!$9:$9</definedName>
    <definedName name="_xlnm.Print_Titles" localSheetId="2">'SO 01'!$133:$133</definedName>
    <definedName name="_xlnm.Print_Titles" localSheetId="3">'SO 02'!$129:$129</definedName>
    <definedName name="_xlnm.Print_Titles" localSheetId="4">'SO 03.1'!$135:$135</definedName>
    <definedName name="_xlnm.Print_Titles" localSheetId="5">'SO 03.2'!$141:$141</definedName>
    <definedName name="_xlnm.Print_Titles" localSheetId="6">'SO 04'!$134:$134</definedName>
    <definedName name="_xlnm.Print_Titles" localSheetId="7">'SO 05'!$128:$128</definedName>
    <definedName name="_xlnm.Print_Titles" localSheetId="8">'SO 06.2'!$128:$128</definedName>
    <definedName name="_xlnm.Print_Titles" localSheetId="9">'SO 07'!$122:$122</definedName>
    <definedName name="_xlnm.Print_Area" localSheetId="1">OST!$C$4:$J$39,OST!$C$50:$J$76,OST!$C$82:$J$102,OST!$C$108:$K$160</definedName>
    <definedName name="_xlnm.Print_Area" localSheetId="0">'Rekapitulace stavby'!$D$4:$AO$76,'Rekapitulace stavby'!$C$82:$AQ$106</definedName>
    <definedName name="_xlnm.Print_Area" localSheetId="10">'Seznam figur'!$C$4:$G$99</definedName>
    <definedName name="_xlnm.Print_Area" localSheetId="2">'SO 01'!$C$4:$J$39,'SO 01'!$C$50:$J$76,'SO 01'!$C$82:$J$115,'SO 01'!$C$121:$K$521</definedName>
    <definedName name="_xlnm.Print_Area" localSheetId="3">'SO 02'!$C$4:$J$39,'SO 02'!$C$50:$J$76,'SO 02'!$C$82:$J$111,'SO 02'!$C$117:$K$361</definedName>
    <definedName name="_xlnm.Print_Area" localSheetId="4">'SO 03.1'!$C$4:$J$41,'SO 03.1'!$C$50:$J$76,'SO 03.1'!$C$82:$J$115,'SO 03.1'!$C$121:$K$583</definedName>
    <definedName name="_xlnm.Print_Area" localSheetId="5">'SO 03.2'!$C$4:$J$41,'SO 03.2'!$C$50:$J$76,'SO 03.2'!$C$82:$J$121,'SO 03.2'!$C$127:$K$551</definedName>
    <definedName name="_xlnm.Print_Area" localSheetId="6">'SO 04'!$C$4:$J$39,'SO 04'!$C$50:$J$76,'SO 04'!$C$82:$J$116,'SO 04'!$C$122:$K$349</definedName>
    <definedName name="_xlnm.Print_Area" localSheetId="7">'SO 05'!$C$4:$J$39,'SO 05'!$C$50:$J$76,'SO 05'!$C$82:$J$110,'SO 05'!$C$116:$K$476</definedName>
    <definedName name="_xlnm.Print_Area" localSheetId="8">'SO 06.2'!$C$4:$J$41,'SO 06.2'!$C$50:$J$76,'SO 06.2'!$C$82:$J$108,'SO 06.2'!$C$114:$K$305</definedName>
    <definedName name="_xlnm.Print_Area" localSheetId="9">'SO 07'!$C$4:$J$39,'SO 07'!$C$50:$J$76,'SO 07'!$C$82:$J$104,'SO 07'!$C$110:$K$228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J37" i="10"/>
  <c r="J36" i="10"/>
  <c r="AY105" i="1" s="1"/>
  <c r="J35" i="10"/>
  <c r="AX105" i="1" s="1"/>
  <c r="BI228" i="10"/>
  <c r="BH228" i="10"/>
  <c r="BG228" i="10"/>
  <c r="BF228" i="10"/>
  <c r="T228" i="10"/>
  <c r="T227" i="10" s="1"/>
  <c r="R228" i="10"/>
  <c r="R227" i="10" s="1"/>
  <c r="P228" i="10"/>
  <c r="P227" i="10"/>
  <c r="BI225" i="10"/>
  <c r="BH225" i="10"/>
  <c r="BG225" i="10"/>
  <c r="BF225" i="10"/>
  <c r="T225" i="10"/>
  <c r="R225" i="10"/>
  <c r="P225" i="10"/>
  <c r="BI224" i="10"/>
  <c r="BH224" i="10"/>
  <c r="BG224" i="10"/>
  <c r="BF224" i="10"/>
  <c r="T224" i="10"/>
  <c r="R224" i="10"/>
  <c r="P224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19" i="10"/>
  <c r="BH219" i="10"/>
  <c r="BG219" i="10"/>
  <c r="BF219" i="10"/>
  <c r="T219" i="10"/>
  <c r="R219" i="10"/>
  <c r="P219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8" i="10"/>
  <c r="BH208" i="10"/>
  <c r="BG208" i="10"/>
  <c r="BF208" i="10"/>
  <c r="T208" i="10"/>
  <c r="R208" i="10"/>
  <c r="P208" i="10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0" i="10"/>
  <c r="BH200" i="10"/>
  <c r="BG200" i="10"/>
  <c r="BF200" i="10"/>
  <c r="T200" i="10"/>
  <c r="T199" i="10"/>
  <c r="R200" i="10"/>
  <c r="R199" i="10" s="1"/>
  <c r="P200" i="10"/>
  <c r="P199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J120" i="10"/>
  <c r="F119" i="10"/>
  <c r="F117" i="10"/>
  <c r="E115" i="10"/>
  <c r="J92" i="10"/>
  <c r="F91" i="10"/>
  <c r="F89" i="10"/>
  <c r="E87" i="10"/>
  <c r="J21" i="10"/>
  <c r="E21" i="10"/>
  <c r="J119" i="10" s="1"/>
  <c r="J20" i="10"/>
  <c r="J18" i="10"/>
  <c r="E18" i="10"/>
  <c r="F92" i="10" s="1"/>
  <c r="J17" i="10"/>
  <c r="J12" i="10"/>
  <c r="J89" i="10" s="1"/>
  <c r="E7" i="10"/>
  <c r="E113" i="10"/>
  <c r="J39" i="9"/>
  <c r="J38" i="9"/>
  <c r="AY104" i="1"/>
  <c r="J37" i="9"/>
  <c r="AX104" i="1"/>
  <c r="BI305" i="9"/>
  <c r="BH305" i="9"/>
  <c r="BG305" i="9"/>
  <c r="BF305" i="9"/>
  <c r="T305" i="9"/>
  <c r="T304" i="9" s="1"/>
  <c r="R305" i="9"/>
  <c r="R304" i="9"/>
  <c r="P305" i="9"/>
  <c r="P304" i="9" s="1"/>
  <c r="BI303" i="9"/>
  <c r="BH303" i="9"/>
  <c r="BG303" i="9"/>
  <c r="BF303" i="9"/>
  <c r="T303" i="9"/>
  <c r="R303" i="9"/>
  <c r="P303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8" i="9"/>
  <c r="BH298" i="9"/>
  <c r="BG298" i="9"/>
  <c r="BF298" i="9"/>
  <c r="T298" i="9"/>
  <c r="R298" i="9"/>
  <c r="P298" i="9"/>
  <c r="BI296" i="9"/>
  <c r="BH296" i="9"/>
  <c r="BG296" i="9"/>
  <c r="BF296" i="9"/>
  <c r="T296" i="9"/>
  <c r="R296" i="9"/>
  <c r="P296" i="9"/>
  <c r="BI294" i="9"/>
  <c r="BH294" i="9"/>
  <c r="BG294" i="9"/>
  <c r="BF294" i="9"/>
  <c r="T294" i="9"/>
  <c r="R294" i="9"/>
  <c r="P294" i="9"/>
  <c r="BI289" i="9"/>
  <c r="BH289" i="9"/>
  <c r="BG289" i="9"/>
  <c r="BF289" i="9"/>
  <c r="T289" i="9"/>
  <c r="R289" i="9"/>
  <c r="P289" i="9"/>
  <c r="BI287" i="9"/>
  <c r="BH287" i="9"/>
  <c r="BG287" i="9"/>
  <c r="BF287" i="9"/>
  <c r="T287" i="9"/>
  <c r="R287" i="9"/>
  <c r="P287" i="9"/>
  <c r="BI285" i="9"/>
  <c r="BH285" i="9"/>
  <c r="BG285" i="9"/>
  <c r="BF285" i="9"/>
  <c r="T285" i="9"/>
  <c r="R285" i="9"/>
  <c r="P285" i="9"/>
  <c r="BI283" i="9"/>
  <c r="BH283" i="9"/>
  <c r="BG283" i="9"/>
  <c r="BF283" i="9"/>
  <c r="T283" i="9"/>
  <c r="R283" i="9"/>
  <c r="P283" i="9"/>
  <c r="BI281" i="9"/>
  <c r="BH281" i="9"/>
  <c r="BG281" i="9"/>
  <c r="BF281" i="9"/>
  <c r="T281" i="9"/>
  <c r="R281" i="9"/>
  <c r="P281" i="9"/>
  <c r="BI279" i="9"/>
  <c r="BH279" i="9"/>
  <c r="BG279" i="9"/>
  <c r="BF279" i="9"/>
  <c r="T279" i="9"/>
  <c r="R279" i="9"/>
  <c r="P279" i="9"/>
  <c r="BI277" i="9"/>
  <c r="BH277" i="9"/>
  <c r="BG277" i="9"/>
  <c r="BF277" i="9"/>
  <c r="T277" i="9"/>
  <c r="R277" i="9"/>
  <c r="P277" i="9"/>
  <c r="BI275" i="9"/>
  <c r="BH275" i="9"/>
  <c r="BG275" i="9"/>
  <c r="BF275" i="9"/>
  <c r="T275" i="9"/>
  <c r="R275" i="9"/>
  <c r="P275" i="9"/>
  <c r="BI274" i="9"/>
  <c r="BH274" i="9"/>
  <c r="BG274" i="9"/>
  <c r="BF274" i="9"/>
  <c r="T274" i="9"/>
  <c r="R274" i="9"/>
  <c r="P274" i="9"/>
  <c r="BI272" i="9"/>
  <c r="BH272" i="9"/>
  <c r="BG272" i="9"/>
  <c r="BF272" i="9"/>
  <c r="T272" i="9"/>
  <c r="R272" i="9"/>
  <c r="P272" i="9"/>
  <c r="BI271" i="9"/>
  <c r="BH271" i="9"/>
  <c r="BG271" i="9"/>
  <c r="BF271" i="9"/>
  <c r="T271" i="9"/>
  <c r="R271" i="9"/>
  <c r="P271" i="9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9" i="9"/>
  <c r="BH259" i="9"/>
  <c r="BG259" i="9"/>
  <c r="BF259" i="9"/>
  <c r="T259" i="9"/>
  <c r="R259" i="9"/>
  <c r="P259" i="9"/>
  <c r="BI258" i="9"/>
  <c r="BH258" i="9"/>
  <c r="BG258" i="9"/>
  <c r="BF258" i="9"/>
  <c r="T258" i="9"/>
  <c r="R258" i="9"/>
  <c r="P258" i="9"/>
  <c r="BI257" i="9"/>
  <c r="BH257" i="9"/>
  <c r="BG257" i="9"/>
  <c r="BF257" i="9"/>
  <c r="T257" i="9"/>
  <c r="R257" i="9"/>
  <c r="P257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51" i="9"/>
  <c r="BH251" i="9"/>
  <c r="BG251" i="9"/>
  <c r="BF251" i="9"/>
  <c r="T251" i="9"/>
  <c r="R251" i="9"/>
  <c r="P251" i="9"/>
  <c r="BI249" i="9"/>
  <c r="BH249" i="9"/>
  <c r="BG249" i="9"/>
  <c r="BF249" i="9"/>
  <c r="T249" i="9"/>
  <c r="R249" i="9"/>
  <c r="P249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7" i="9"/>
  <c r="BH177" i="9"/>
  <c r="BG177" i="9"/>
  <c r="BF177" i="9"/>
  <c r="T177" i="9"/>
  <c r="T176" i="9" s="1"/>
  <c r="R177" i="9"/>
  <c r="R176" i="9" s="1"/>
  <c r="P177" i="9"/>
  <c r="P176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J126" i="9"/>
  <c r="F125" i="9"/>
  <c r="F123" i="9"/>
  <c r="E121" i="9"/>
  <c r="J94" i="9"/>
  <c r="F93" i="9"/>
  <c r="F91" i="9"/>
  <c r="E89" i="9"/>
  <c r="J23" i="9"/>
  <c r="E23" i="9"/>
  <c r="J93" i="9" s="1"/>
  <c r="J22" i="9"/>
  <c r="J20" i="9"/>
  <c r="E20" i="9"/>
  <c r="F94" i="9"/>
  <c r="J19" i="9"/>
  <c r="J14" i="9"/>
  <c r="J123" i="9" s="1"/>
  <c r="E7" i="9"/>
  <c r="E117" i="9" s="1"/>
  <c r="J37" i="8"/>
  <c r="J36" i="8"/>
  <c r="AY102" i="1" s="1"/>
  <c r="J35" i="8"/>
  <c r="AX102" i="1" s="1"/>
  <c r="BI476" i="8"/>
  <c r="BH476" i="8"/>
  <c r="BG476" i="8"/>
  <c r="BF476" i="8"/>
  <c r="T476" i="8"/>
  <c r="R476" i="8"/>
  <c r="P476" i="8"/>
  <c r="BI474" i="8"/>
  <c r="BH474" i="8"/>
  <c r="BG474" i="8"/>
  <c r="BF474" i="8"/>
  <c r="T474" i="8"/>
  <c r="R474" i="8"/>
  <c r="P474" i="8"/>
  <c r="BI472" i="8"/>
  <c r="BH472" i="8"/>
  <c r="BG472" i="8"/>
  <c r="BF472" i="8"/>
  <c r="T472" i="8"/>
  <c r="R472" i="8"/>
  <c r="P472" i="8"/>
  <c r="BI470" i="8"/>
  <c r="BH470" i="8"/>
  <c r="BG470" i="8"/>
  <c r="BF470" i="8"/>
  <c r="T470" i="8"/>
  <c r="R470" i="8"/>
  <c r="P470" i="8"/>
  <c r="BI468" i="8"/>
  <c r="BH468" i="8"/>
  <c r="BG468" i="8"/>
  <c r="BF468" i="8"/>
  <c r="T468" i="8"/>
  <c r="R468" i="8"/>
  <c r="P468" i="8"/>
  <c r="BI465" i="8"/>
  <c r="BH465" i="8"/>
  <c r="BG465" i="8"/>
  <c r="BF465" i="8"/>
  <c r="T465" i="8"/>
  <c r="T464" i="8"/>
  <c r="R465" i="8"/>
  <c r="R464" i="8" s="1"/>
  <c r="P465" i="8"/>
  <c r="P464" i="8"/>
  <c r="BI462" i="8"/>
  <c r="BH462" i="8"/>
  <c r="BG462" i="8"/>
  <c r="BF462" i="8"/>
  <c r="T462" i="8"/>
  <c r="R462" i="8"/>
  <c r="P462" i="8"/>
  <c r="BI461" i="8"/>
  <c r="BH461" i="8"/>
  <c r="BG461" i="8"/>
  <c r="BF461" i="8"/>
  <c r="T461" i="8"/>
  <c r="R461" i="8"/>
  <c r="P461" i="8"/>
  <c r="BI460" i="8"/>
  <c r="BH460" i="8"/>
  <c r="BG460" i="8"/>
  <c r="BF460" i="8"/>
  <c r="T460" i="8"/>
  <c r="R460" i="8"/>
  <c r="P460" i="8"/>
  <c r="BI459" i="8"/>
  <c r="BH459" i="8"/>
  <c r="BG459" i="8"/>
  <c r="BF459" i="8"/>
  <c r="T459" i="8"/>
  <c r="R459" i="8"/>
  <c r="P459" i="8"/>
  <c r="BI458" i="8"/>
  <c r="BH458" i="8"/>
  <c r="BG458" i="8"/>
  <c r="BF458" i="8"/>
  <c r="T458" i="8"/>
  <c r="R458" i="8"/>
  <c r="P458" i="8"/>
  <c r="BI457" i="8"/>
  <c r="BH457" i="8"/>
  <c r="BG457" i="8"/>
  <c r="BF457" i="8"/>
  <c r="T457" i="8"/>
  <c r="R457" i="8"/>
  <c r="P457" i="8"/>
  <c r="BI454" i="8"/>
  <c r="BH454" i="8"/>
  <c r="BG454" i="8"/>
  <c r="BF454" i="8"/>
  <c r="T454" i="8"/>
  <c r="R454" i="8"/>
  <c r="P454" i="8"/>
  <c r="BI452" i="8"/>
  <c r="BH452" i="8"/>
  <c r="BG452" i="8"/>
  <c r="BF452" i="8"/>
  <c r="T452" i="8"/>
  <c r="R452" i="8"/>
  <c r="P452" i="8"/>
  <c r="BI450" i="8"/>
  <c r="BH450" i="8"/>
  <c r="BG450" i="8"/>
  <c r="BF450" i="8"/>
  <c r="T450" i="8"/>
  <c r="R450" i="8"/>
  <c r="P450" i="8"/>
  <c r="BI448" i="8"/>
  <c r="BH448" i="8"/>
  <c r="BG448" i="8"/>
  <c r="BF448" i="8"/>
  <c r="T448" i="8"/>
  <c r="R448" i="8"/>
  <c r="P448" i="8"/>
  <c r="BI446" i="8"/>
  <c r="BH446" i="8"/>
  <c r="BG446" i="8"/>
  <c r="BF446" i="8"/>
  <c r="T446" i="8"/>
  <c r="R446" i="8"/>
  <c r="P446" i="8"/>
  <c r="BI444" i="8"/>
  <c r="BH444" i="8"/>
  <c r="BG444" i="8"/>
  <c r="BF444" i="8"/>
  <c r="T444" i="8"/>
  <c r="R444" i="8"/>
  <c r="P444" i="8"/>
  <c r="BI440" i="8"/>
  <c r="BH440" i="8"/>
  <c r="BG440" i="8"/>
  <c r="BF440" i="8"/>
  <c r="T440" i="8"/>
  <c r="R440" i="8"/>
  <c r="P440" i="8"/>
  <c r="BI438" i="8"/>
  <c r="BH438" i="8"/>
  <c r="BG438" i="8"/>
  <c r="BF438" i="8"/>
  <c r="T438" i="8"/>
  <c r="R438" i="8"/>
  <c r="P438" i="8"/>
  <c r="BI436" i="8"/>
  <c r="BH436" i="8"/>
  <c r="BG436" i="8"/>
  <c r="BF436" i="8"/>
  <c r="T436" i="8"/>
  <c r="R436" i="8"/>
  <c r="P436" i="8"/>
  <c r="BI434" i="8"/>
  <c r="BH434" i="8"/>
  <c r="BG434" i="8"/>
  <c r="BF434" i="8"/>
  <c r="T434" i="8"/>
  <c r="R434" i="8"/>
  <c r="P434" i="8"/>
  <c r="BI432" i="8"/>
  <c r="BH432" i="8"/>
  <c r="BG432" i="8"/>
  <c r="BF432" i="8"/>
  <c r="T432" i="8"/>
  <c r="R432" i="8"/>
  <c r="P432" i="8"/>
  <c r="BI431" i="8"/>
  <c r="BH431" i="8"/>
  <c r="BG431" i="8"/>
  <c r="BF431" i="8"/>
  <c r="T431" i="8"/>
  <c r="R431" i="8"/>
  <c r="P431" i="8"/>
  <c r="BI429" i="8"/>
  <c r="BH429" i="8"/>
  <c r="BG429" i="8"/>
  <c r="BF429" i="8"/>
  <c r="T429" i="8"/>
  <c r="R429" i="8"/>
  <c r="P429" i="8"/>
  <c r="BI427" i="8"/>
  <c r="BH427" i="8"/>
  <c r="BG427" i="8"/>
  <c r="BF427" i="8"/>
  <c r="T427" i="8"/>
  <c r="R427" i="8"/>
  <c r="P427" i="8"/>
  <c r="BI426" i="8"/>
  <c r="BH426" i="8"/>
  <c r="BG426" i="8"/>
  <c r="BF426" i="8"/>
  <c r="T426" i="8"/>
  <c r="R426" i="8"/>
  <c r="P426" i="8"/>
  <c r="BI424" i="8"/>
  <c r="BH424" i="8"/>
  <c r="BG424" i="8"/>
  <c r="BF424" i="8"/>
  <c r="T424" i="8"/>
  <c r="R424" i="8"/>
  <c r="P424" i="8"/>
  <c r="BI420" i="8"/>
  <c r="BH420" i="8"/>
  <c r="BG420" i="8"/>
  <c r="BF420" i="8"/>
  <c r="T420" i="8"/>
  <c r="R420" i="8"/>
  <c r="P420" i="8"/>
  <c r="BI418" i="8"/>
  <c r="BH418" i="8"/>
  <c r="BG418" i="8"/>
  <c r="BF418" i="8"/>
  <c r="T418" i="8"/>
  <c r="R418" i="8"/>
  <c r="P418" i="8"/>
  <c r="BI416" i="8"/>
  <c r="BH416" i="8"/>
  <c r="BG416" i="8"/>
  <c r="BF416" i="8"/>
  <c r="T416" i="8"/>
  <c r="R416" i="8"/>
  <c r="P416" i="8"/>
  <c r="BI413" i="8"/>
  <c r="BH413" i="8"/>
  <c r="BG413" i="8"/>
  <c r="BF413" i="8"/>
  <c r="T413" i="8"/>
  <c r="R413" i="8"/>
  <c r="P413" i="8"/>
  <c r="BI411" i="8"/>
  <c r="BH411" i="8"/>
  <c r="BG411" i="8"/>
  <c r="BF411" i="8"/>
  <c r="T411" i="8"/>
  <c r="R411" i="8"/>
  <c r="P411" i="8"/>
  <c r="BI409" i="8"/>
  <c r="BH409" i="8"/>
  <c r="BG409" i="8"/>
  <c r="BF409" i="8"/>
  <c r="T409" i="8"/>
  <c r="R409" i="8"/>
  <c r="P409" i="8"/>
  <c r="BI407" i="8"/>
  <c r="BH407" i="8"/>
  <c r="BG407" i="8"/>
  <c r="BF407" i="8"/>
  <c r="T407" i="8"/>
  <c r="R407" i="8"/>
  <c r="P407" i="8"/>
  <c r="BI405" i="8"/>
  <c r="BH405" i="8"/>
  <c r="BG405" i="8"/>
  <c r="BF405" i="8"/>
  <c r="T405" i="8"/>
  <c r="R405" i="8"/>
  <c r="P405" i="8"/>
  <c r="BI404" i="8"/>
  <c r="BH404" i="8"/>
  <c r="BG404" i="8"/>
  <c r="BF404" i="8"/>
  <c r="T404" i="8"/>
  <c r="R404" i="8"/>
  <c r="P404" i="8"/>
  <c r="BI403" i="8"/>
  <c r="BH403" i="8"/>
  <c r="BG403" i="8"/>
  <c r="BF403" i="8"/>
  <c r="T403" i="8"/>
  <c r="R403" i="8"/>
  <c r="P403" i="8"/>
  <c r="BI402" i="8"/>
  <c r="BH402" i="8"/>
  <c r="BG402" i="8"/>
  <c r="BF402" i="8"/>
  <c r="T402" i="8"/>
  <c r="R402" i="8"/>
  <c r="P402" i="8"/>
  <c r="BI400" i="8"/>
  <c r="BH400" i="8"/>
  <c r="BG400" i="8"/>
  <c r="BF400" i="8"/>
  <c r="T400" i="8"/>
  <c r="R400" i="8"/>
  <c r="P400" i="8"/>
  <c r="BI398" i="8"/>
  <c r="BH398" i="8"/>
  <c r="BG398" i="8"/>
  <c r="BF398" i="8"/>
  <c r="T398" i="8"/>
  <c r="R398" i="8"/>
  <c r="P398" i="8"/>
  <c r="BI397" i="8"/>
  <c r="BH397" i="8"/>
  <c r="BG397" i="8"/>
  <c r="BF397" i="8"/>
  <c r="T397" i="8"/>
  <c r="R397" i="8"/>
  <c r="P397" i="8"/>
  <c r="BI395" i="8"/>
  <c r="BH395" i="8"/>
  <c r="BG395" i="8"/>
  <c r="BF395" i="8"/>
  <c r="T395" i="8"/>
  <c r="R395" i="8"/>
  <c r="P395" i="8"/>
  <c r="BI393" i="8"/>
  <c r="BH393" i="8"/>
  <c r="BG393" i="8"/>
  <c r="BF393" i="8"/>
  <c r="T393" i="8"/>
  <c r="R393" i="8"/>
  <c r="P393" i="8"/>
  <c r="BI391" i="8"/>
  <c r="BH391" i="8"/>
  <c r="BG391" i="8"/>
  <c r="BF391" i="8"/>
  <c r="T391" i="8"/>
  <c r="R391" i="8"/>
  <c r="P391" i="8"/>
  <c r="BI390" i="8"/>
  <c r="BH390" i="8"/>
  <c r="BG390" i="8"/>
  <c r="BF390" i="8"/>
  <c r="T390" i="8"/>
  <c r="R390" i="8"/>
  <c r="P390" i="8"/>
  <c r="BI388" i="8"/>
  <c r="BH388" i="8"/>
  <c r="BG388" i="8"/>
  <c r="BF388" i="8"/>
  <c r="T388" i="8"/>
  <c r="R388" i="8"/>
  <c r="P388" i="8"/>
  <c r="BI387" i="8"/>
  <c r="BH387" i="8"/>
  <c r="BG387" i="8"/>
  <c r="BF387" i="8"/>
  <c r="T387" i="8"/>
  <c r="R387" i="8"/>
  <c r="P387" i="8"/>
  <c r="BI386" i="8"/>
  <c r="BH386" i="8"/>
  <c r="BG386" i="8"/>
  <c r="BF386" i="8"/>
  <c r="T386" i="8"/>
  <c r="R386" i="8"/>
  <c r="P386" i="8"/>
  <c r="BI384" i="8"/>
  <c r="BH384" i="8"/>
  <c r="BG384" i="8"/>
  <c r="BF384" i="8"/>
  <c r="T384" i="8"/>
  <c r="R384" i="8"/>
  <c r="P384" i="8"/>
  <c r="BI382" i="8"/>
  <c r="BH382" i="8"/>
  <c r="BG382" i="8"/>
  <c r="BF382" i="8"/>
  <c r="T382" i="8"/>
  <c r="R382" i="8"/>
  <c r="P382" i="8"/>
  <c r="BI380" i="8"/>
  <c r="BH380" i="8"/>
  <c r="BG380" i="8"/>
  <c r="BF380" i="8"/>
  <c r="T380" i="8"/>
  <c r="R380" i="8"/>
  <c r="P380" i="8"/>
  <c r="BI378" i="8"/>
  <c r="BH378" i="8"/>
  <c r="BG378" i="8"/>
  <c r="BF378" i="8"/>
  <c r="T378" i="8"/>
  <c r="R378" i="8"/>
  <c r="P378" i="8"/>
  <c r="BI376" i="8"/>
  <c r="BH376" i="8"/>
  <c r="BG376" i="8"/>
  <c r="BF376" i="8"/>
  <c r="T376" i="8"/>
  <c r="R376" i="8"/>
  <c r="P376" i="8"/>
  <c r="BI374" i="8"/>
  <c r="BH374" i="8"/>
  <c r="BG374" i="8"/>
  <c r="BF374" i="8"/>
  <c r="T374" i="8"/>
  <c r="R374" i="8"/>
  <c r="P374" i="8"/>
  <c r="BI372" i="8"/>
  <c r="BH372" i="8"/>
  <c r="BG372" i="8"/>
  <c r="BF372" i="8"/>
  <c r="T372" i="8"/>
  <c r="R372" i="8"/>
  <c r="P372" i="8"/>
  <c r="BI369" i="8"/>
  <c r="BH369" i="8"/>
  <c r="BG369" i="8"/>
  <c r="BF369" i="8"/>
  <c r="T369" i="8"/>
  <c r="R369" i="8"/>
  <c r="P369" i="8"/>
  <c r="BI367" i="8"/>
  <c r="BH367" i="8"/>
  <c r="BG367" i="8"/>
  <c r="BF367" i="8"/>
  <c r="T367" i="8"/>
  <c r="R367" i="8"/>
  <c r="P367" i="8"/>
  <c r="BI365" i="8"/>
  <c r="BH365" i="8"/>
  <c r="BG365" i="8"/>
  <c r="BF365" i="8"/>
  <c r="T365" i="8"/>
  <c r="R365" i="8"/>
  <c r="P365" i="8"/>
  <c r="BI363" i="8"/>
  <c r="BH363" i="8"/>
  <c r="BG363" i="8"/>
  <c r="BF363" i="8"/>
  <c r="T363" i="8"/>
  <c r="R363" i="8"/>
  <c r="P363" i="8"/>
  <c r="BI361" i="8"/>
  <c r="BH361" i="8"/>
  <c r="BG361" i="8"/>
  <c r="BF361" i="8"/>
  <c r="T361" i="8"/>
  <c r="R361" i="8"/>
  <c r="P361" i="8"/>
  <c r="BI359" i="8"/>
  <c r="BH359" i="8"/>
  <c r="BG359" i="8"/>
  <c r="BF359" i="8"/>
  <c r="T359" i="8"/>
  <c r="R359" i="8"/>
  <c r="P359" i="8"/>
  <c r="BI357" i="8"/>
  <c r="BH357" i="8"/>
  <c r="BG357" i="8"/>
  <c r="BF357" i="8"/>
  <c r="T357" i="8"/>
  <c r="R357" i="8"/>
  <c r="P357" i="8"/>
  <c r="BI355" i="8"/>
  <c r="BH355" i="8"/>
  <c r="BG355" i="8"/>
  <c r="BF355" i="8"/>
  <c r="T355" i="8"/>
  <c r="R355" i="8"/>
  <c r="P355" i="8"/>
  <c r="BI351" i="8"/>
  <c r="BH351" i="8"/>
  <c r="BG351" i="8"/>
  <c r="BF351" i="8"/>
  <c r="T351" i="8"/>
  <c r="R351" i="8"/>
  <c r="P351" i="8"/>
  <c r="BI349" i="8"/>
  <c r="BH349" i="8"/>
  <c r="BG349" i="8"/>
  <c r="BF349" i="8"/>
  <c r="T349" i="8"/>
  <c r="R349" i="8"/>
  <c r="P349" i="8"/>
  <c r="BI347" i="8"/>
  <c r="BH347" i="8"/>
  <c r="BG347" i="8"/>
  <c r="BF347" i="8"/>
  <c r="T347" i="8"/>
  <c r="R347" i="8"/>
  <c r="P347" i="8"/>
  <c r="BI343" i="8"/>
  <c r="BH343" i="8"/>
  <c r="BG343" i="8"/>
  <c r="BF343" i="8"/>
  <c r="T343" i="8"/>
  <c r="R343" i="8"/>
  <c r="P343" i="8"/>
  <c r="BI341" i="8"/>
  <c r="BH341" i="8"/>
  <c r="BG341" i="8"/>
  <c r="BF341" i="8"/>
  <c r="T341" i="8"/>
  <c r="R341" i="8"/>
  <c r="P341" i="8"/>
  <c r="BI339" i="8"/>
  <c r="BH339" i="8"/>
  <c r="BG339" i="8"/>
  <c r="BF339" i="8"/>
  <c r="T339" i="8"/>
  <c r="R339" i="8"/>
  <c r="P339" i="8"/>
  <c r="BI336" i="8"/>
  <c r="BH336" i="8"/>
  <c r="BG336" i="8"/>
  <c r="BF336" i="8"/>
  <c r="T336" i="8"/>
  <c r="R336" i="8"/>
  <c r="P336" i="8"/>
  <c r="BI331" i="8"/>
  <c r="BH331" i="8"/>
  <c r="BG331" i="8"/>
  <c r="BF331" i="8"/>
  <c r="T331" i="8"/>
  <c r="R331" i="8"/>
  <c r="P331" i="8"/>
  <c r="BI327" i="8"/>
  <c r="BH327" i="8"/>
  <c r="BG327" i="8"/>
  <c r="BF327" i="8"/>
  <c r="T327" i="8"/>
  <c r="R327" i="8"/>
  <c r="P327" i="8"/>
  <c r="BI326" i="8"/>
  <c r="BH326" i="8"/>
  <c r="BG326" i="8"/>
  <c r="BF326" i="8"/>
  <c r="T326" i="8"/>
  <c r="R326" i="8"/>
  <c r="P326" i="8"/>
  <c r="BI324" i="8"/>
  <c r="BH324" i="8"/>
  <c r="BG324" i="8"/>
  <c r="BF324" i="8"/>
  <c r="T324" i="8"/>
  <c r="R324" i="8"/>
  <c r="P324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7" i="8"/>
  <c r="BH317" i="8"/>
  <c r="BG317" i="8"/>
  <c r="BF317" i="8"/>
  <c r="T317" i="8"/>
  <c r="R317" i="8"/>
  <c r="P317" i="8"/>
  <c r="BI316" i="8"/>
  <c r="BH316" i="8"/>
  <c r="BG316" i="8"/>
  <c r="BF316" i="8"/>
  <c r="T316" i="8"/>
  <c r="R316" i="8"/>
  <c r="P316" i="8"/>
  <c r="BI314" i="8"/>
  <c r="BH314" i="8"/>
  <c r="BG314" i="8"/>
  <c r="BF314" i="8"/>
  <c r="T314" i="8"/>
  <c r="R314" i="8"/>
  <c r="P314" i="8"/>
  <c r="BI313" i="8"/>
  <c r="BH313" i="8"/>
  <c r="BG313" i="8"/>
  <c r="BF313" i="8"/>
  <c r="T313" i="8"/>
  <c r="R313" i="8"/>
  <c r="P313" i="8"/>
  <c r="BI312" i="8"/>
  <c r="BH312" i="8"/>
  <c r="BG312" i="8"/>
  <c r="BF312" i="8"/>
  <c r="T312" i="8"/>
  <c r="R312" i="8"/>
  <c r="P312" i="8"/>
  <c r="BI311" i="8"/>
  <c r="BH311" i="8"/>
  <c r="BG311" i="8"/>
  <c r="BF311" i="8"/>
  <c r="T311" i="8"/>
  <c r="R311" i="8"/>
  <c r="P311" i="8"/>
  <c r="BI310" i="8"/>
  <c r="BH310" i="8"/>
  <c r="BG310" i="8"/>
  <c r="BF310" i="8"/>
  <c r="T310" i="8"/>
  <c r="R310" i="8"/>
  <c r="P310" i="8"/>
  <c r="BI308" i="8"/>
  <c r="BH308" i="8"/>
  <c r="BG308" i="8"/>
  <c r="BF308" i="8"/>
  <c r="T308" i="8"/>
  <c r="R308" i="8"/>
  <c r="P308" i="8"/>
  <c r="BI306" i="8"/>
  <c r="BH306" i="8"/>
  <c r="BG306" i="8"/>
  <c r="BF306" i="8"/>
  <c r="T306" i="8"/>
  <c r="R306" i="8"/>
  <c r="P306" i="8"/>
  <c r="BI304" i="8"/>
  <c r="BH304" i="8"/>
  <c r="BG304" i="8"/>
  <c r="BF304" i="8"/>
  <c r="T304" i="8"/>
  <c r="R304" i="8"/>
  <c r="P304" i="8"/>
  <c r="BI301" i="8"/>
  <c r="BH301" i="8"/>
  <c r="BG301" i="8"/>
  <c r="BF301" i="8"/>
  <c r="T301" i="8"/>
  <c r="R301" i="8"/>
  <c r="P301" i="8"/>
  <c r="BI299" i="8"/>
  <c r="BH299" i="8"/>
  <c r="BG299" i="8"/>
  <c r="BF299" i="8"/>
  <c r="T299" i="8"/>
  <c r="R299" i="8"/>
  <c r="P299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4" i="8"/>
  <c r="BH294" i="8"/>
  <c r="BG294" i="8"/>
  <c r="BF294" i="8"/>
  <c r="T294" i="8"/>
  <c r="R294" i="8"/>
  <c r="P294" i="8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6" i="8"/>
  <c r="BH276" i="8"/>
  <c r="BG276" i="8"/>
  <c r="BF276" i="8"/>
  <c r="T276" i="8"/>
  <c r="R276" i="8"/>
  <c r="P276" i="8"/>
  <c r="BI272" i="8"/>
  <c r="BH272" i="8"/>
  <c r="BG272" i="8"/>
  <c r="BF272" i="8"/>
  <c r="T272" i="8"/>
  <c r="R272" i="8"/>
  <c r="P272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6" i="8"/>
  <c r="BH266" i="8"/>
  <c r="BG266" i="8"/>
  <c r="BF266" i="8"/>
  <c r="T266" i="8"/>
  <c r="R266" i="8"/>
  <c r="P266" i="8"/>
  <c r="BI264" i="8"/>
  <c r="BH264" i="8"/>
  <c r="BG264" i="8"/>
  <c r="BF264" i="8"/>
  <c r="T264" i="8"/>
  <c r="R264" i="8"/>
  <c r="P264" i="8"/>
  <c r="BI262" i="8"/>
  <c r="BH262" i="8"/>
  <c r="BG262" i="8"/>
  <c r="BF262" i="8"/>
  <c r="T262" i="8"/>
  <c r="R262" i="8"/>
  <c r="P262" i="8"/>
  <c r="BI260" i="8"/>
  <c r="BH260" i="8"/>
  <c r="BG260" i="8"/>
  <c r="BF260" i="8"/>
  <c r="T260" i="8"/>
  <c r="R260" i="8"/>
  <c r="P260" i="8"/>
  <c r="BI258" i="8"/>
  <c r="BH258" i="8"/>
  <c r="BG258" i="8"/>
  <c r="BF258" i="8"/>
  <c r="T258" i="8"/>
  <c r="R258" i="8"/>
  <c r="P258" i="8"/>
  <c r="BI256" i="8"/>
  <c r="BH256" i="8"/>
  <c r="BG256" i="8"/>
  <c r="BF256" i="8"/>
  <c r="T256" i="8"/>
  <c r="R256" i="8"/>
  <c r="P256" i="8"/>
  <c r="BI254" i="8"/>
  <c r="BH254" i="8"/>
  <c r="BG254" i="8"/>
  <c r="BF254" i="8"/>
  <c r="T254" i="8"/>
  <c r="R254" i="8"/>
  <c r="P254" i="8"/>
  <c r="BI252" i="8"/>
  <c r="BH252" i="8"/>
  <c r="BG252" i="8"/>
  <c r="BF252" i="8"/>
  <c r="T252" i="8"/>
  <c r="R252" i="8"/>
  <c r="P252" i="8"/>
  <c r="BI250" i="8"/>
  <c r="BH250" i="8"/>
  <c r="BG250" i="8"/>
  <c r="BF250" i="8"/>
  <c r="T250" i="8"/>
  <c r="R250" i="8"/>
  <c r="P250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6" i="8"/>
  <c r="BH226" i="8"/>
  <c r="BG226" i="8"/>
  <c r="BF226" i="8"/>
  <c r="T226" i="8"/>
  <c r="R226" i="8"/>
  <c r="P226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4" i="8"/>
  <c r="BH194" i="8"/>
  <c r="BG194" i="8"/>
  <c r="BF194" i="8"/>
  <c r="T194" i="8"/>
  <c r="R194" i="8"/>
  <c r="P194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J126" i="8"/>
  <c r="F125" i="8"/>
  <c r="F123" i="8"/>
  <c r="E121" i="8"/>
  <c r="J92" i="8"/>
  <c r="F91" i="8"/>
  <c r="F89" i="8"/>
  <c r="E87" i="8"/>
  <c r="J21" i="8"/>
  <c r="E21" i="8"/>
  <c r="J91" i="8" s="1"/>
  <c r="J20" i="8"/>
  <c r="J18" i="8"/>
  <c r="E18" i="8"/>
  <c r="F126" i="8" s="1"/>
  <c r="J17" i="8"/>
  <c r="J12" i="8"/>
  <c r="J123" i="8"/>
  <c r="E7" i="8"/>
  <c r="E85" i="8"/>
  <c r="J37" i="7"/>
  <c r="J36" i="7"/>
  <c r="AY101" i="1" s="1"/>
  <c r="J35" i="7"/>
  <c r="AX101" i="1"/>
  <c r="BI349" i="7"/>
  <c r="BH349" i="7"/>
  <c r="BG349" i="7"/>
  <c r="BF349" i="7"/>
  <c r="T349" i="7"/>
  <c r="R349" i="7"/>
  <c r="P349" i="7"/>
  <c r="BI348" i="7"/>
  <c r="BH348" i="7"/>
  <c r="BG348" i="7"/>
  <c r="BF348" i="7"/>
  <c r="T348" i="7"/>
  <c r="R348" i="7"/>
  <c r="P348" i="7"/>
  <c r="BI343" i="7"/>
  <c r="BH343" i="7"/>
  <c r="BG343" i="7"/>
  <c r="BF343" i="7"/>
  <c r="T343" i="7"/>
  <c r="R343" i="7"/>
  <c r="P343" i="7"/>
  <c r="BI342" i="7"/>
  <c r="BH342" i="7"/>
  <c r="BG342" i="7"/>
  <c r="BF342" i="7"/>
  <c r="T342" i="7"/>
  <c r="R342" i="7"/>
  <c r="P342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2" i="7"/>
  <c r="BH332" i="7"/>
  <c r="BG332" i="7"/>
  <c r="BF332" i="7"/>
  <c r="T332" i="7"/>
  <c r="R332" i="7"/>
  <c r="P332" i="7"/>
  <c r="BI327" i="7"/>
  <c r="BH327" i="7"/>
  <c r="BG327" i="7"/>
  <c r="BF327" i="7"/>
  <c r="T327" i="7"/>
  <c r="R327" i="7"/>
  <c r="P327" i="7"/>
  <c r="BI324" i="7"/>
  <c r="BH324" i="7"/>
  <c r="BG324" i="7"/>
  <c r="BF324" i="7"/>
  <c r="T324" i="7"/>
  <c r="T323" i="7" s="1"/>
  <c r="R324" i="7"/>
  <c r="R323" i="7"/>
  <c r="P324" i="7"/>
  <c r="P323" i="7" s="1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BI305" i="7"/>
  <c r="BH305" i="7"/>
  <c r="BG305" i="7"/>
  <c r="BF305" i="7"/>
  <c r="T305" i="7"/>
  <c r="R305" i="7"/>
  <c r="P305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2" i="7"/>
  <c r="BH292" i="7"/>
  <c r="BG292" i="7"/>
  <c r="BF292" i="7"/>
  <c r="T292" i="7"/>
  <c r="R292" i="7"/>
  <c r="P292" i="7"/>
  <c r="BI290" i="7"/>
  <c r="BH290" i="7"/>
  <c r="BG290" i="7"/>
  <c r="BF290" i="7"/>
  <c r="T290" i="7"/>
  <c r="R290" i="7"/>
  <c r="P290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5" i="7"/>
  <c r="BH285" i="7"/>
  <c r="BG285" i="7"/>
  <c r="BF285" i="7"/>
  <c r="T285" i="7"/>
  <c r="R285" i="7"/>
  <c r="P285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79" i="7"/>
  <c r="BH279" i="7"/>
  <c r="BG279" i="7"/>
  <c r="BF279" i="7"/>
  <c r="T279" i="7"/>
  <c r="T278" i="7" s="1"/>
  <c r="R279" i="7"/>
  <c r="R278" i="7" s="1"/>
  <c r="P279" i="7"/>
  <c r="P278" i="7" s="1"/>
  <c r="BI276" i="7"/>
  <c r="BH276" i="7"/>
  <c r="BG276" i="7"/>
  <c r="BF276" i="7"/>
  <c r="T276" i="7"/>
  <c r="T275" i="7" s="1"/>
  <c r="R276" i="7"/>
  <c r="R275" i="7" s="1"/>
  <c r="P276" i="7"/>
  <c r="P275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9" i="7"/>
  <c r="BH269" i="7"/>
  <c r="BG269" i="7"/>
  <c r="BF269" i="7"/>
  <c r="T269" i="7"/>
  <c r="R269" i="7"/>
  <c r="P269" i="7"/>
  <c r="BI267" i="7"/>
  <c r="BH267" i="7"/>
  <c r="BG267" i="7"/>
  <c r="BF267" i="7"/>
  <c r="T267" i="7"/>
  <c r="R267" i="7"/>
  <c r="P267" i="7"/>
  <c r="BI265" i="7"/>
  <c r="BH265" i="7"/>
  <c r="BG265" i="7"/>
  <c r="BF265" i="7"/>
  <c r="T265" i="7"/>
  <c r="R265" i="7"/>
  <c r="P265" i="7"/>
  <c r="BI263" i="7"/>
  <c r="BH263" i="7"/>
  <c r="BG263" i="7"/>
  <c r="BF263" i="7"/>
  <c r="T263" i="7"/>
  <c r="R263" i="7"/>
  <c r="P263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7" i="7"/>
  <c r="BH257" i="7"/>
  <c r="BG257" i="7"/>
  <c r="BF257" i="7"/>
  <c r="T257" i="7"/>
  <c r="R257" i="7"/>
  <c r="P257" i="7"/>
  <c r="BI253" i="7"/>
  <c r="BH253" i="7"/>
  <c r="BG253" i="7"/>
  <c r="BF253" i="7"/>
  <c r="T253" i="7"/>
  <c r="R253" i="7"/>
  <c r="P253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5" i="7"/>
  <c r="BH215" i="7"/>
  <c r="BG215" i="7"/>
  <c r="BF215" i="7"/>
  <c r="T215" i="7"/>
  <c r="R215" i="7"/>
  <c r="P215" i="7"/>
  <c r="BI213" i="7"/>
  <c r="BH213" i="7"/>
  <c r="BG213" i="7"/>
  <c r="BF213" i="7"/>
  <c r="T213" i="7"/>
  <c r="R213" i="7"/>
  <c r="P213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J132" i="7"/>
  <c r="F131" i="7"/>
  <c r="F129" i="7"/>
  <c r="E127" i="7"/>
  <c r="J92" i="7"/>
  <c r="F91" i="7"/>
  <c r="F89" i="7"/>
  <c r="E87" i="7"/>
  <c r="J21" i="7"/>
  <c r="E21" i="7"/>
  <c r="J131" i="7"/>
  <c r="J20" i="7"/>
  <c r="J18" i="7"/>
  <c r="E18" i="7"/>
  <c r="F132" i="7" s="1"/>
  <c r="J17" i="7"/>
  <c r="J12" i="7"/>
  <c r="J89" i="7" s="1"/>
  <c r="E7" i="7"/>
  <c r="E125" i="7" s="1"/>
  <c r="J39" i="6"/>
  <c r="J38" i="6"/>
  <c r="AY100" i="1"/>
  <c r="J37" i="6"/>
  <c r="AX100" i="1"/>
  <c r="BI550" i="6"/>
  <c r="BH550" i="6"/>
  <c r="BG550" i="6"/>
  <c r="BF550" i="6"/>
  <c r="T550" i="6"/>
  <c r="T549" i="6" s="1"/>
  <c r="T548" i="6" s="1"/>
  <c r="T547" i="6" s="1"/>
  <c r="R550" i="6"/>
  <c r="R549" i="6" s="1"/>
  <c r="R548" i="6" s="1"/>
  <c r="R547" i="6" s="1"/>
  <c r="P550" i="6"/>
  <c r="P549" i="6"/>
  <c r="P548" i="6" s="1"/>
  <c r="P547" i="6" s="1"/>
  <c r="BI545" i="6"/>
  <c r="BH545" i="6"/>
  <c r="BG545" i="6"/>
  <c r="BF545" i="6"/>
  <c r="T545" i="6"/>
  <c r="R545" i="6"/>
  <c r="P545" i="6"/>
  <c r="BI543" i="6"/>
  <c r="BH543" i="6"/>
  <c r="BG543" i="6"/>
  <c r="BF543" i="6"/>
  <c r="T543" i="6"/>
  <c r="R543" i="6"/>
  <c r="P543" i="6"/>
  <c r="BI541" i="6"/>
  <c r="BH541" i="6"/>
  <c r="BG541" i="6"/>
  <c r="BF541" i="6"/>
  <c r="T541" i="6"/>
  <c r="R541" i="6"/>
  <c r="P541" i="6"/>
  <c r="BI540" i="6"/>
  <c r="BH540" i="6"/>
  <c r="BG540" i="6"/>
  <c r="BF540" i="6"/>
  <c r="T540" i="6"/>
  <c r="R540" i="6"/>
  <c r="P540" i="6"/>
  <c r="BI538" i="6"/>
  <c r="BH538" i="6"/>
  <c r="BG538" i="6"/>
  <c r="BF538" i="6"/>
  <c r="T538" i="6"/>
  <c r="R538" i="6"/>
  <c r="P538" i="6"/>
  <c r="BI536" i="6"/>
  <c r="BH536" i="6"/>
  <c r="BG536" i="6"/>
  <c r="BF536" i="6"/>
  <c r="T536" i="6"/>
  <c r="R536" i="6"/>
  <c r="P536" i="6"/>
  <c r="BI534" i="6"/>
  <c r="BH534" i="6"/>
  <c r="BG534" i="6"/>
  <c r="BF534" i="6"/>
  <c r="T534" i="6"/>
  <c r="R534" i="6"/>
  <c r="P534" i="6"/>
  <c r="BI532" i="6"/>
  <c r="BH532" i="6"/>
  <c r="BG532" i="6"/>
  <c r="BF532" i="6"/>
  <c r="T532" i="6"/>
  <c r="R532" i="6"/>
  <c r="P532" i="6"/>
  <c r="BI530" i="6"/>
  <c r="BH530" i="6"/>
  <c r="BG530" i="6"/>
  <c r="BF530" i="6"/>
  <c r="T530" i="6"/>
  <c r="R530" i="6"/>
  <c r="P530" i="6"/>
  <c r="BI528" i="6"/>
  <c r="BH528" i="6"/>
  <c r="BG528" i="6"/>
  <c r="BF528" i="6"/>
  <c r="T528" i="6"/>
  <c r="R528" i="6"/>
  <c r="P528" i="6"/>
  <c r="BI524" i="6"/>
  <c r="BH524" i="6"/>
  <c r="BG524" i="6"/>
  <c r="BF524" i="6"/>
  <c r="T524" i="6"/>
  <c r="R524" i="6"/>
  <c r="P524" i="6"/>
  <c r="BI522" i="6"/>
  <c r="BH522" i="6"/>
  <c r="BG522" i="6"/>
  <c r="BF522" i="6"/>
  <c r="T522" i="6"/>
  <c r="R522" i="6"/>
  <c r="P522" i="6"/>
  <c r="BI520" i="6"/>
  <c r="BH520" i="6"/>
  <c r="BG520" i="6"/>
  <c r="BF520" i="6"/>
  <c r="T520" i="6"/>
  <c r="R520" i="6"/>
  <c r="P520" i="6"/>
  <c r="BI517" i="6"/>
  <c r="BH517" i="6"/>
  <c r="BG517" i="6"/>
  <c r="BF517" i="6"/>
  <c r="T517" i="6"/>
  <c r="R517" i="6"/>
  <c r="P517" i="6"/>
  <c r="BI515" i="6"/>
  <c r="BH515" i="6"/>
  <c r="BG515" i="6"/>
  <c r="BF515" i="6"/>
  <c r="T515" i="6"/>
  <c r="R515" i="6"/>
  <c r="P515" i="6"/>
  <c r="BI512" i="6"/>
  <c r="BH512" i="6"/>
  <c r="BG512" i="6"/>
  <c r="BF512" i="6"/>
  <c r="T512" i="6"/>
  <c r="T511" i="6" s="1"/>
  <c r="R512" i="6"/>
  <c r="R511" i="6" s="1"/>
  <c r="P512" i="6"/>
  <c r="P511" i="6" s="1"/>
  <c r="BI509" i="6"/>
  <c r="BH509" i="6"/>
  <c r="BG509" i="6"/>
  <c r="BF509" i="6"/>
  <c r="T509" i="6"/>
  <c r="T508" i="6" s="1"/>
  <c r="R509" i="6"/>
  <c r="R508" i="6" s="1"/>
  <c r="P509" i="6"/>
  <c r="P508" i="6" s="1"/>
  <c r="BI506" i="6"/>
  <c r="BH506" i="6"/>
  <c r="BG506" i="6"/>
  <c r="BF506" i="6"/>
  <c r="T506" i="6"/>
  <c r="T505" i="6" s="1"/>
  <c r="R506" i="6"/>
  <c r="R505" i="6"/>
  <c r="P506" i="6"/>
  <c r="P505" i="6"/>
  <c r="BI503" i="6"/>
  <c r="BH503" i="6"/>
  <c r="BG503" i="6"/>
  <c r="BF503" i="6"/>
  <c r="T503" i="6"/>
  <c r="R503" i="6"/>
  <c r="P503" i="6"/>
  <c r="BI501" i="6"/>
  <c r="BH501" i="6"/>
  <c r="BG501" i="6"/>
  <c r="BF501" i="6"/>
  <c r="T501" i="6"/>
  <c r="R501" i="6"/>
  <c r="P501" i="6"/>
  <c r="BI499" i="6"/>
  <c r="BH499" i="6"/>
  <c r="BG499" i="6"/>
  <c r="BF499" i="6"/>
  <c r="T499" i="6"/>
  <c r="R499" i="6"/>
  <c r="P499" i="6"/>
  <c r="BI498" i="6"/>
  <c r="BH498" i="6"/>
  <c r="BG498" i="6"/>
  <c r="BF498" i="6"/>
  <c r="T498" i="6"/>
  <c r="R498" i="6"/>
  <c r="P498" i="6"/>
  <c r="BI496" i="6"/>
  <c r="BH496" i="6"/>
  <c r="BG496" i="6"/>
  <c r="BF496" i="6"/>
  <c r="T496" i="6"/>
  <c r="R496" i="6"/>
  <c r="P496" i="6"/>
  <c r="BI494" i="6"/>
  <c r="BH494" i="6"/>
  <c r="BG494" i="6"/>
  <c r="BF494" i="6"/>
  <c r="T494" i="6"/>
  <c r="R494" i="6"/>
  <c r="P494" i="6"/>
  <c r="BI492" i="6"/>
  <c r="BH492" i="6"/>
  <c r="BG492" i="6"/>
  <c r="BF492" i="6"/>
  <c r="T492" i="6"/>
  <c r="R492" i="6"/>
  <c r="P492" i="6"/>
  <c r="BI490" i="6"/>
  <c r="BH490" i="6"/>
  <c r="BG490" i="6"/>
  <c r="BF490" i="6"/>
  <c r="T490" i="6"/>
  <c r="R490" i="6"/>
  <c r="P490" i="6"/>
  <c r="BI488" i="6"/>
  <c r="BH488" i="6"/>
  <c r="BG488" i="6"/>
  <c r="BF488" i="6"/>
  <c r="T488" i="6"/>
  <c r="R488" i="6"/>
  <c r="P488" i="6"/>
  <c r="BI486" i="6"/>
  <c r="BH486" i="6"/>
  <c r="BG486" i="6"/>
  <c r="BF486" i="6"/>
  <c r="T486" i="6"/>
  <c r="R486" i="6"/>
  <c r="P486" i="6"/>
  <c r="BI484" i="6"/>
  <c r="BH484" i="6"/>
  <c r="BG484" i="6"/>
  <c r="BF484" i="6"/>
  <c r="T484" i="6"/>
  <c r="R484" i="6"/>
  <c r="P484" i="6"/>
  <c r="BI481" i="6"/>
  <c r="BH481" i="6"/>
  <c r="BG481" i="6"/>
  <c r="BF481" i="6"/>
  <c r="T481" i="6"/>
  <c r="T480" i="6" s="1"/>
  <c r="R481" i="6"/>
  <c r="R480" i="6"/>
  <c r="P481" i="6"/>
  <c r="P480" i="6"/>
  <c r="BI478" i="6"/>
  <c r="BH478" i="6"/>
  <c r="BG478" i="6"/>
  <c r="BF478" i="6"/>
  <c r="T478" i="6"/>
  <c r="R478" i="6"/>
  <c r="P478" i="6"/>
  <c r="BI477" i="6"/>
  <c r="BH477" i="6"/>
  <c r="BG477" i="6"/>
  <c r="BF477" i="6"/>
  <c r="T477" i="6"/>
  <c r="R477" i="6"/>
  <c r="P477" i="6"/>
  <c r="BI476" i="6"/>
  <c r="BH476" i="6"/>
  <c r="BG476" i="6"/>
  <c r="BF476" i="6"/>
  <c r="T476" i="6"/>
  <c r="R476" i="6"/>
  <c r="P476" i="6"/>
  <c r="BI475" i="6"/>
  <c r="BH475" i="6"/>
  <c r="BG475" i="6"/>
  <c r="BF475" i="6"/>
  <c r="T475" i="6"/>
  <c r="R475" i="6"/>
  <c r="P475" i="6"/>
  <c r="BI474" i="6"/>
  <c r="BH474" i="6"/>
  <c r="BG474" i="6"/>
  <c r="BF474" i="6"/>
  <c r="T474" i="6"/>
  <c r="R474" i="6"/>
  <c r="P474" i="6"/>
  <c r="BI472" i="6"/>
  <c r="BH472" i="6"/>
  <c r="BG472" i="6"/>
  <c r="BF472" i="6"/>
  <c r="T472" i="6"/>
  <c r="R472" i="6"/>
  <c r="P472" i="6"/>
  <c r="BI470" i="6"/>
  <c r="BH470" i="6"/>
  <c r="BG470" i="6"/>
  <c r="BF470" i="6"/>
  <c r="T470" i="6"/>
  <c r="R470" i="6"/>
  <c r="P470" i="6"/>
  <c r="BI467" i="6"/>
  <c r="BH467" i="6"/>
  <c r="BG467" i="6"/>
  <c r="BF467" i="6"/>
  <c r="T467" i="6"/>
  <c r="R467" i="6"/>
  <c r="P467" i="6"/>
  <c r="BI465" i="6"/>
  <c r="BH465" i="6"/>
  <c r="BG465" i="6"/>
  <c r="BF465" i="6"/>
  <c r="T465" i="6"/>
  <c r="R465" i="6"/>
  <c r="P465" i="6"/>
  <c r="BI461" i="6"/>
  <c r="BH461" i="6"/>
  <c r="BG461" i="6"/>
  <c r="BF461" i="6"/>
  <c r="T461" i="6"/>
  <c r="R461" i="6"/>
  <c r="P461" i="6"/>
  <c r="BI460" i="6"/>
  <c r="BH460" i="6"/>
  <c r="BG460" i="6"/>
  <c r="BF460" i="6"/>
  <c r="T460" i="6"/>
  <c r="R460" i="6"/>
  <c r="P460" i="6"/>
  <c r="BI459" i="6"/>
  <c r="BH459" i="6"/>
  <c r="BG459" i="6"/>
  <c r="BF459" i="6"/>
  <c r="T459" i="6"/>
  <c r="R459" i="6"/>
  <c r="P459" i="6"/>
  <c r="BI458" i="6"/>
  <c r="BH458" i="6"/>
  <c r="BG458" i="6"/>
  <c r="BF458" i="6"/>
  <c r="T458" i="6"/>
  <c r="R458" i="6"/>
  <c r="P458" i="6"/>
  <c r="BI456" i="6"/>
  <c r="BH456" i="6"/>
  <c r="BG456" i="6"/>
  <c r="BF456" i="6"/>
  <c r="T456" i="6"/>
  <c r="R456" i="6"/>
  <c r="P456" i="6"/>
  <c r="BI454" i="6"/>
  <c r="BH454" i="6"/>
  <c r="BG454" i="6"/>
  <c r="BF454" i="6"/>
  <c r="T454" i="6"/>
  <c r="R454" i="6"/>
  <c r="P454" i="6"/>
  <c r="BI452" i="6"/>
  <c r="BH452" i="6"/>
  <c r="BG452" i="6"/>
  <c r="BF452" i="6"/>
  <c r="T452" i="6"/>
  <c r="R452" i="6"/>
  <c r="P452" i="6"/>
  <c r="BI450" i="6"/>
  <c r="BH450" i="6"/>
  <c r="BG450" i="6"/>
  <c r="BF450" i="6"/>
  <c r="T450" i="6"/>
  <c r="R450" i="6"/>
  <c r="P450" i="6"/>
  <c r="BI447" i="6"/>
  <c r="BH447" i="6"/>
  <c r="BG447" i="6"/>
  <c r="BF447" i="6"/>
  <c r="T447" i="6"/>
  <c r="R447" i="6"/>
  <c r="P447" i="6"/>
  <c r="BI445" i="6"/>
  <c r="BH445" i="6"/>
  <c r="BG445" i="6"/>
  <c r="BF445" i="6"/>
  <c r="T445" i="6"/>
  <c r="R445" i="6"/>
  <c r="P445" i="6"/>
  <c r="BI443" i="6"/>
  <c r="BH443" i="6"/>
  <c r="BG443" i="6"/>
  <c r="BF443" i="6"/>
  <c r="T443" i="6"/>
  <c r="R443" i="6"/>
  <c r="P443" i="6"/>
  <c r="BI441" i="6"/>
  <c r="BH441" i="6"/>
  <c r="BG441" i="6"/>
  <c r="BF441" i="6"/>
  <c r="T441" i="6"/>
  <c r="R441" i="6"/>
  <c r="P441" i="6"/>
  <c r="BI439" i="6"/>
  <c r="BH439" i="6"/>
  <c r="BG439" i="6"/>
  <c r="BF439" i="6"/>
  <c r="T439" i="6"/>
  <c r="R439" i="6"/>
  <c r="P439" i="6"/>
  <c r="BI435" i="6"/>
  <c r="BH435" i="6"/>
  <c r="BG435" i="6"/>
  <c r="BF435" i="6"/>
  <c r="T435" i="6"/>
  <c r="R435" i="6"/>
  <c r="P435" i="6"/>
  <c r="BI430" i="6"/>
  <c r="BH430" i="6"/>
  <c r="BG430" i="6"/>
  <c r="BF430" i="6"/>
  <c r="T430" i="6"/>
  <c r="R430" i="6"/>
  <c r="P430" i="6"/>
  <c r="BI428" i="6"/>
  <c r="BH428" i="6"/>
  <c r="BG428" i="6"/>
  <c r="BF428" i="6"/>
  <c r="T428" i="6"/>
  <c r="R428" i="6"/>
  <c r="P428" i="6"/>
  <c r="BI426" i="6"/>
  <c r="BH426" i="6"/>
  <c r="BG426" i="6"/>
  <c r="BF426" i="6"/>
  <c r="T426" i="6"/>
  <c r="R426" i="6"/>
  <c r="P426" i="6"/>
  <c r="BI424" i="6"/>
  <c r="BH424" i="6"/>
  <c r="BG424" i="6"/>
  <c r="BF424" i="6"/>
  <c r="T424" i="6"/>
  <c r="R424" i="6"/>
  <c r="P424" i="6"/>
  <c r="BI422" i="6"/>
  <c r="BH422" i="6"/>
  <c r="BG422" i="6"/>
  <c r="BF422" i="6"/>
  <c r="T422" i="6"/>
  <c r="R422" i="6"/>
  <c r="P422" i="6"/>
  <c r="BI420" i="6"/>
  <c r="BH420" i="6"/>
  <c r="BG420" i="6"/>
  <c r="BF420" i="6"/>
  <c r="T420" i="6"/>
  <c r="R420" i="6"/>
  <c r="P420" i="6"/>
  <c r="BI416" i="6"/>
  <c r="BH416" i="6"/>
  <c r="BG416" i="6"/>
  <c r="BF416" i="6"/>
  <c r="T416" i="6"/>
  <c r="R416" i="6"/>
  <c r="P416" i="6"/>
  <c r="BI414" i="6"/>
  <c r="BH414" i="6"/>
  <c r="BG414" i="6"/>
  <c r="BF414" i="6"/>
  <c r="T414" i="6"/>
  <c r="R414" i="6"/>
  <c r="P414" i="6"/>
  <c r="BI411" i="6"/>
  <c r="BH411" i="6"/>
  <c r="BG411" i="6"/>
  <c r="BF411" i="6"/>
  <c r="T411" i="6"/>
  <c r="R411" i="6"/>
  <c r="P411" i="6"/>
  <c r="BI408" i="6"/>
  <c r="BH408" i="6"/>
  <c r="BG408" i="6"/>
  <c r="BF408" i="6"/>
  <c r="T408" i="6"/>
  <c r="R408" i="6"/>
  <c r="P408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401" i="6"/>
  <c r="BH401" i="6"/>
  <c r="BG401" i="6"/>
  <c r="BF401" i="6"/>
  <c r="T401" i="6"/>
  <c r="R401" i="6"/>
  <c r="P401" i="6"/>
  <c r="BI399" i="6"/>
  <c r="BH399" i="6"/>
  <c r="BG399" i="6"/>
  <c r="BF399" i="6"/>
  <c r="T399" i="6"/>
  <c r="R399" i="6"/>
  <c r="P399" i="6"/>
  <c r="BI398" i="6"/>
  <c r="BH398" i="6"/>
  <c r="BG398" i="6"/>
  <c r="BF398" i="6"/>
  <c r="T398" i="6"/>
  <c r="R398" i="6"/>
  <c r="P398" i="6"/>
  <c r="BI396" i="6"/>
  <c r="BH396" i="6"/>
  <c r="BG396" i="6"/>
  <c r="BF396" i="6"/>
  <c r="T396" i="6"/>
  <c r="R396" i="6"/>
  <c r="P396" i="6"/>
  <c r="BI394" i="6"/>
  <c r="BH394" i="6"/>
  <c r="BG394" i="6"/>
  <c r="BF394" i="6"/>
  <c r="T394" i="6"/>
  <c r="R394" i="6"/>
  <c r="P394" i="6"/>
  <c r="BI392" i="6"/>
  <c r="BH392" i="6"/>
  <c r="BG392" i="6"/>
  <c r="BF392" i="6"/>
  <c r="T392" i="6"/>
  <c r="R392" i="6"/>
  <c r="P392" i="6"/>
  <c r="BI388" i="6"/>
  <c r="BH388" i="6"/>
  <c r="BG388" i="6"/>
  <c r="BF388" i="6"/>
  <c r="T388" i="6"/>
  <c r="R388" i="6"/>
  <c r="P388" i="6"/>
  <c r="BI385" i="6"/>
  <c r="BH385" i="6"/>
  <c r="BG385" i="6"/>
  <c r="BF385" i="6"/>
  <c r="T385" i="6"/>
  <c r="R385" i="6"/>
  <c r="P385" i="6"/>
  <c r="BI384" i="6"/>
  <c r="BH384" i="6"/>
  <c r="BG384" i="6"/>
  <c r="BF384" i="6"/>
  <c r="T384" i="6"/>
  <c r="R384" i="6"/>
  <c r="P384" i="6"/>
  <c r="BI383" i="6"/>
  <c r="BH383" i="6"/>
  <c r="BG383" i="6"/>
  <c r="BF383" i="6"/>
  <c r="T383" i="6"/>
  <c r="R383" i="6"/>
  <c r="P383" i="6"/>
  <c r="BI382" i="6"/>
  <c r="BH382" i="6"/>
  <c r="BG382" i="6"/>
  <c r="BF382" i="6"/>
  <c r="T382" i="6"/>
  <c r="R382" i="6"/>
  <c r="P382" i="6"/>
  <c r="BI380" i="6"/>
  <c r="BH380" i="6"/>
  <c r="BG380" i="6"/>
  <c r="BF380" i="6"/>
  <c r="T380" i="6"/>
  <c r="R380" i="6"/>
  <c r="P380" i="6"/>
  <c r="BI378" i="6"/>
  <c r="BH378" i="6"/>
  <c r="BG378" i="6"/>
  <c r="BF378" i="6"/>
  <c r="T378" i="6"/>
  <c r="R378" i="6"/>
  <c r="P378" i="6"/>
  <c r="BI377" i="6"/>
  <c r="BH377" i="6"/>
  <c r="BG377" i="6"/>
  <c r="BF377" i="6"/>
  <c r="T377" i="6"/>
  <c r="R377" i="6"/>
  <c r="P377" i="6"/>
  <c r="BI376" i="6"/>
  <c r="BH376" i="6"/>
  <c r="BG376" i="6"/>
  <c r="BF376" i="6"/>
  <c r="T376" i="6"/>
  <c r="R376" i="6"/>
  <c r="P376" i="6"/>
  <c r="BI371" i="6"/>
  <c r="BH371" i="6"/>
  <c r="BG371" i="6"/>
  <c r="BF371" i="6"/>
  <c r="T371" i="6"/>
  <c r="R371" i="6"/>
  <c r="P371" i="6"/>
  <c r="BI369" i="6"/>
  <c r="BH369" i="6"/>
  <c r="BG369" i="6"/>
  <c r="BF369" i="6"/>
  <c r="T369" i="6"/>
  <c r="R369" i="6"/>
  <c r="P369" i="6"/>
  <c r="BI367" i="6"/>
  <c r="BH367" i="6"/>
  <c r="BG367" i="6"/>
  <c r="BF367" i="6"/>
  <c r="T367" i="6"/>
  <c r="R367" i="6"/>
  <c r="P367" i="6"/>
  <c r="BI365" i="6"/>
  <c r="BH365" i="6"/>
  <c r="BG365" i="6"/>
  <c r="BF365" i="6"/>
  <c r="T365" i="6"/>
  <c r="R365" i="6"/>
  <c r="P365" i="6"/>
  <c r="BI362" i="6"/>
  <c r="BH362" i="6"/>
  <c r="BG362" i="6"/>
  <c r="BF362" i="6"/>
  <c r="T362" i="6"/>
  <c r="R362" i="6"/>
  <c r="P362" i="6"/>
  <c r="BI360" i="6"/>
  <c r="BH360" i="6"/>
  <c r="BG360" i="6"/>
  <c r="BF360" i="6"/>
  <c r="T360" i="6"/>
  <c r="R360" i="6"/>
  <c r="P360" i="6"/>
  <c r="BI359" i="6"/>
  <c r="BH359" i="6"/>
  <c r="BG359" i="6"/>
  <c r="BF359" i="6"/>
  <c r="T359" i="6"/>
  <c r="R359" i="6"/>
  <c r="P359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3" i="6"/>
  <c r="BH353" i="6"/>
  <c r="BG353" i="6"/>
  <c r="BF353" i="6"/>
  <c r="T353" i="6"/>
  <c r="R353" i="6"/>
  <c r="P353" i="6"/>
  <c r="BI352" i="6"/>
  <c r="BH352" i="6"/>
  <c r="BG352" i="6"/>
  <c r="BF352" i="6"/>
  <c r="T352" i="6"/>
  <c r="R352" i="6"/>
  <c r="P352" i="6"/>
  <c r="BI351" i="6"/>
  <c r="BH351" i="6"/>
  <c r="BG351" i="6"/>
  <c r="BF351" i="6"/>
  <c r="T351" i="6"/>
  <c r="R351" i="6"/>
  <c r="P351" i="6"/>
  <c r="BI350" i="6"/>
  <c r="BH350" i="6"/>
  <c r="BG350" i="6"/>
  <c r="BF350" i="6"/>
  <c r="T350" i="6"/>
  <c r="R350" i="6"/>
  <c r="P350" i="6"/>
  <c r="BI348" i="6"/>
  <c r="BH348" i="6"/>
  <c r="BG348" i="6"/>
  <c r="BF348" i="6"/>
  <c r="T348" i="6"/>
  <c r="R348" i="6"/>
  <c r="P348" i="6"/>
  <c r="BI345" i="6"/>
  <c r="BH345" i="6"/>
  <c r="BG345" i="6"/>
  <c r="BF345" i="6"/>
  <c r="T345" i="6"/>
  <c r="R345" i="6"/>
  <c r="P345" i="6"/>
  <c r="BI343" i="6"/>
  <c r="BH343" i="6"/>
  <c r="BG343" i="6"/>
  <c r="BF343" i="6"/>
  <c r="T343" i="6"/>
  <c r="R343" i="6"/>
  <c r="P343" i="6"/>
  <c r="BI341" i="6"/>
  <c r="BH341" i="6"/>
  <c r="BG341" i="6"/>
  <c r="BF341" i="6"/>
  <c r="T341" i="6"/>
  <c r="R341" i="6"/>
  <c r="P341" i="6"/>
  <c r="BI339" i="6"/>
  <c r="BH339" i="6"/>
  <c r="BG339" i="6"/>
  <c r="BF339" i="6"/>
  <c r="T339" i="6"/>
  <c r="R339" i="6"/>
  <c r="P339" i="6"/>
  <c r="BI337" i="6"/>
  <c r="BH337" i="6"/>
  <c r="BG337" i="6"/>
  <c r="BF337" i="6"/>
  <c r="T337" i="6"/>
  <c r="R337" i="6"/>
  <c r="P337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6" i="6"/>
  <c r="BH306" i="6"/>
  <c r="BG306" i="6"/>
  <c r="BF306" i="6"/>
  <c r="T306" i="6"/>
  <c r="R306" i="6"/>
  <c r="P306" i="6"/>
  <c r="BI302" i="6"/>
  <c r="BH302" i="6"/>
  <c r="BG302" i="6"/>
  <c r="BF302" i="6"/>
  <c r="T302" i="6"/>
  <c r="R302" i="6"/>
  <c r="P302" i="6"/>
  <c r="BI298" i="6"/>
  <c r="BH298" i="6"/>
  <c r="BG298" i="6"/>
  <c r="BF298" i="6"/>
  <c r="T298" i="6"/>
  <c r="R298" i="6"/>
  <c r="P298" i="6"/>
  <c r="BI294" i="6"/>
  <c r="BH294" i="6"/>
  <c r="BG294" i="6"/>
  <c r="BF294" i="6"/>
  <c r="T294" i="6"/>
  <c r="R294" i="6"/>
  <c r="P294" i="6"/>
  <c r="BI292" i="6"/>
  <c r="BH292" i="6"/>
  <c r="BG292" i="6"/>
  <c r="BF292" i="6"/>
  <c r="T292" i="6"/>
  <c r="R292" i="6"/>
  <c r="P292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5" i="6"/>
  <c r="BH245" i="6"/>
  <c r="BG245" i="6"/>
  <c r="BF245" i="6"/>
  <c r="T245" i="6"/>
  <c r="R245" i="6"/>
  <c r="P245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02" i="6"/>
  <c r="BH202" i="6"/>
  <c r="BG202" i="6"/>
  <c r="BF202" i="6"/>
  <c r="T202" i="6"/>
  <c r="R202" i="6"/>
  <c r="P202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J139" i="6"/>
  <c r="F138" i="6"/>
  <c r="F136" i="6"/>
  <c r="E134" i="6"/>
  <c r="J94" i="6"/>
  <c r="F93" i="6"/>
  <c r="F91" i="6"/>
  <c r="E89" i="6"/>
  <c r="J23" i="6"/>
  <c r="E23" i="6"/>
  <c r="J138" i="6" s="1"/>
  <c r="J22" i="6"/>
  <c r="J20" i="6"/>
  <c r="E20" i="6"/>
  <c r="F94" i="6" s="1"/>
  <c r="J19" i="6"/>
  <c r="J14" i="6"/>
  <c r="J91" i="6" s="1"/>
  <c r="E7" i="6"/>
  <c r="E130" i="6" s="1"/>
  <c r="J39" i="5"/>
  <c r="J38" i="5"/>
  <c r="AY99" i="1"/>
  <c r="J37" i="5"/>
  <c r="AX99" i="1" s="1"/>
  <c r="BI582" i="5"/>
  <c r="BH582" i="5"/>
  <c r="BG582" i="5"/>
  <c r="BF582" i="5"/>
  <c r="T582" i="5"/>
  <c r="R582" i="5"/>
  <c r="P582" i="5"/>
  <c r="BI580" i="5"/>
  <c r="BH580" i="5"/>
  <c r="BG580" i="5"/>
  <c r="BF580" i="5"/>
  <c r="T580" i="5"/>
  <c r="R580" i="5"/>
  <c r="P580" i="5"/>
  <c r="BI578" i="5"/>
  <c r="BH578" i="5"/>
  <c r="BG578" i="5"/>
  <c r="BF578" i="5"/>
  <c r="T578" i="5"/>
  <c r="R578" i="5"/>
  <c r="P578" i="5"/>
  <c r="BI576" i="5"/>
  <c r="BH576" i="5"/>
  <c r="BG576" i="5"/>
  <c r="BF576" i="5"/>
  <c r="T576" i="5"/>
  <c r="R576" i="5"/>
  <c r="P576" i="5"/>
  <c r="BI574" i="5"/>
  <c r="BH574" i="5"/>
  <c r="BG574" i="5"/>
  <c r="BF574" i="5"/>
  <c r="T574" i="5"/>
  <c r="R574" i="5"/>
  <c r="P574" i="5"/>
  <c r="BI572" i="5"/>
  <c r="BH572" i="5"/>
  <c r="BG572" i="5"/>
  <c r="BF572" i="5"/>
  <c r="T572" i="5"/>
  <c r="R572" i="5"/>
  <c r="P572" i="5"/>
  <c r="BI569" i="5"/>
  <c r="BH569" i="5"/>
  <c r="BG569" i="5"/>
  <c r="BF569" i="5"/>
  <c r="T569" i="5"/>
  <c r="R569" i="5"/>
  <c r="P569" i="5"/>
  <c r="BI567" i="5"/>
  <c r="BH567" i="5"/>
  <c r="BG567" i="5"/>
  <c r="BF567" i="5"/>
  <c r="T567" i="5"/>
  <c r="R567" i="5"/>
  <c r="P567" i="5"/>
  <c r="BI565" i="5"/>
  <c r="BH565" i="5"/>
  <c r="BG565" i="5"/>
  <c r="BF565" i="5"/>
  <c r="T565" i="5"/>
  <c r="R565" i="5"/>
  <c r="P565" i="5"/>
  <c r="BI561" i="5"/>
  <c r="BH561" i="5"/>
  <c r="BG561" i="5"/>
  <c r="BF561" i="5"/>
  <c r="T561" i="5"/>
  <c r="R561" i="5"/>
  <c r="P561" i="5"/>
  <c r="BI559" i="5"/>
  <c r="BH559" i="5"/>
  <c r="BG559" i="5"/>
  <c r="BF559" i="5"/>
  <c r="T559" i="5"/>
  <c r="R559" i="5"/>
  <c r="P559" i="5"/>
  <c r="BI558" i="5"/>
  <c r="BH558" i="5"/>
  <c r="BG558" i="5"/>
  <c r="BF558" i="5"/>
  <c r="T558" i="5"/>
  <c r="R558" i="5"/>
  <c r="P558" i="5"/>
  <c r="BI556" i="5"/>
  <c r="BH556" i="5"/>
  <c r="BG556" i="5"/>
  <c r="BF556" i="5"/>
  <c r="T556" i="5"/>
  <c r="R556" i="5"/>
  <c r="P556" i="5"/>
  <c r="BI554" i="5"/>
  <c r="BH554" i="5"/>
  <c r="BG554" i="5"/>
  <c r="BF554" i="5"/>
  <c r="T554" i="5"/>
  <c r="R554" i="5"/>
  <c r="P554" i="5"/>
  <c r="BI552" i="5"/>
  <c r="BH552" i="5"/>
  <c r="BG552" i="5"/>
  <c r="BF552" i="5"/>
  <c r="T552" i="5"/>
  <c r="R552" i="5"/>
  <c r="P552" i="5"/>
  <c r="BI550" i="5"/>
  <c r="BH550" i="5"/>
  <c r="BG550" i="5"/>
  <c r="BF550" i="5"/>
  <c r="T550" i="5"/>
  <c r="R550" i="5"/>
  <c r="P550" i="5"/>
  <c r="BI546" i="5"/>
  <c r="BH546" i="5"/>
  <c r="BG546" i="5"/>
  <c r="BF546" i="5"/>
  <c r="T546" i="5"/>
  <c r="R546" i="5"/>
  <c r="P546" i="5"/>
  <c r="BI544" i="5"/>
  <c r="BH544" i="5"/>
  <c r="BG544" i="5"/>
  <c r="BF544" i="5"/>
  <c r="T544" i="5"/>
  <c r="R544" i="5"/>
  <c r="P544" i="5"/>
  <c r="BI542" i="5"/>
  <c r="BH542" i="5"/>
  <c r="BG542" i="5"/>
  <c r="BF542" i="5"/>
  <c r="T542" i="5"/>
  <c r="R542" i="5"/>
  <c r="P542" i="5"/>
  <c r="BI540" i="5"/>
  <c r="BH540" i="5"/>
  <c r="BG540" i="5"/>
  <c r="BF540" i="5"/>
  <c r="T540" i="5"/>
  <c r="R540" i="5"/>
  <c r="P540" i="5"/>
  <c r="BI538" i="5"/>
  <c r="BH538" i="5"/>
  <c r="BG538" i="5"/>
  <c r="BF538" i="5"/>
  <c r="T538" i="5"/>
  <c r="R538" i="5"/>
  <c r="P538" i="5"/>
  <c r="BI536" i="5"/>
  <c r="BH536" i="5"/>
  <c r="BG536" i="5"/>
  <c r="BF536" i="5"/>
  <c r="T536" i="5"/>
  <c r="R536" i="5"/>
  <c r="P536" i="5"/>
  <c r="BI534" i="5"/>
  <c r="BH534" i="5"/>
  <c r="BG534" i="5"/>
  <c r="BF534" i="5"/>
  <c r="T534" i="5"/>
  <c r="R534" i="5"/>
  <c r="P534" i="5"/>
  <c r="BI530" i="5"/>
  <c r="BH530" i="5"/>
  <c r="BG530" i="5"/>
  <c r="BF530" i="5"/>
  <c r="T530" i="5"/>
  <c r="R530" i="5"/>
  <c r="P530" i="5"/>
  <c r="BI528" i="5"/>
  <c r="BH528" i="5"/>
  <c r="BG528" i="5"/>
  <c r="BF528" i="5"/>
  <c r="T528" i="5"/>
  <c r="R528" i="5"/>
  <c r="P528" i="5"/>
  <c r="BI526" i="5"/>
  <c r="BH526" i="5"/>
  <c r="BG526" i="5"/>
  <c r="BF526" i="5"/>
  <c r="T526" i="5"/>
  <c r="R526" i="5"/>
  <c r="P526" i="5"/>
  <c r="BI524" i="5"/>
  <c r="BH524" i="5"/>
  <c r="BG524" i="5"/>
  <c r="BF524" i="5"/>
  <c r="T524" i="5"/>
  <c r="R524" i="5"/>
  <c r="P524" i="5"/>
  <c r="BI522" i="5"/>
  <c r="BH522" i="5"/>
  <c r="BG522" i="5"/>
  <c r="BF522" i="5"/>
  <c r="T522" i="5"/>
  <c r="R522" i="5"/>
  <c r="P522" i="5"/>
  <c r="BI520" i="5"/>
  <c r="BH520" i="5"/>
  <c r="BG520" i="5"/>
  <c r="BF520" i="5"/>
  <c r="T520" i="5"/>
  <c r="R520" i="5"/>
  <c r="P520" i="5"/>
  <c r="BI518" i="5"/>
  <c r="BH518" i="5"/>
  <c r="BG518" i="5"/>
  <c r="BF518" i="5"/>
  <c r="T518" i="5"/>
  <c r="R518" i="5"/>
  <c r="P518" i="5"/>
  <c r="BI513" i="5"/>
  <c r="BH513" i="5"/>
  <c r="BG513" i="5"/>
  <c r="BF513" i="5"/>
  <c r="T513" i="5"/>
  <c r="R513" i="5"/>
  <c r="P513" i="5"/>
  <c r="BI511" i="5"/>
  <c r="BH511" i="5"/>
  <c r="BG511" i="5"/>
  <c r="BF511" i="5"/>
  <c r="T511" i="5"/>
  <c r="R511" i="5"/>
  <c r="P511" i="5"/>
  <c r="BI509" i="5"/>
  <c r="BH509" i="5"/>
  <c r="BG509" i="5"/>
  <c r="BF509" i="5"/>
  <c r="T509" i="5"/>
  <c r="R509" i="5"/>
  <c r="P509" i="5"/>
  <c r="BI507" i="5"/>
  <c r="BH507" i="5"/>
  <c r="BG507" i="5"/>
  <c r="BF507" i="5"/>
  <c r="T507" i="5"/>
  <c r="R507" i="5"/>
  <c r="P507" i="5"/>
  <c r="BI506" i="5"/>
  <c r="BH506" i="5"/>
  <c r="BG506" i="5"/>
  <c r="BF506" i="5"/>
  <c r="T506" i="5"/>
  <c r="R506" i="5"/>
  <c r="P506" i="5"/>
  <c r="BI504" i="5"/>
  <c r="BH504" i="5"/>
  <c r="BG504" i="5"/>
  <c r="BF504" i="5"/>
  <c r="T504" i="5"/>
  <c r="R504" i="5"/>
  <c r="P504" i="5"/>
  <c r="BI502" i="5"/>
  <c r="BH502" i="5"/>
  <c r="BG502" i="5"/>
  <c r="BF502" i="5"/>
  <c r="T502" i="5"/>
  <c r="R502" i="5"/>
  <c r="P502" i="5"/>
  <c r="BI500" i="5"/>
  <c r="BH500" i="5"/>
  <c r="BG500" i="5"/>
  <c r="BF500" i="5"/>
  <c r="T500" i="5"/>
  <c r="R500" i="5"/>
  <c r="P500" i="5"/>
  <c r="BI496" i="5"/>
  <c r="BH496" i="5"/>
  <c r="BG496" i="5"/>
  <c r="BF496" i="5"/>
  <c r="T496" i="5"/>
  <c r="R496" i="5"/>
  <c r="P496" i="5"/>
  <c r="BI494" i="5"/>
  <c r="BH494" i="5"/>
  <c r="BG494" i="5"/>
  <c r="BF494" i="5"/>
  <c r="T494" i="5"/>
  <c r="R494" i="5"/>
  <c r="P494" i="5"/>
  <c r="BI492" i="5"/>
  <c r="BH492" i="5"/>
  <c r="BG492" i="5"/>
  <c r="BF492" i="5"/>
  <c r="T492" i="5"/>
  <c r="R492" i="5"/>
  <c r="P492" i="5"/>
  <c r="BI490" i="5"/>
  <c r="BH490" i="5"/>
  <c r="BG490" i="5"/>
  <c r="BF490" i="5"/>
  <c r="T490" i="5"/>
  <c r="R490" i="5"/>
  <c r="P490" i="5"/>
  <c r="BI487" i="5"/>
  <c r="BH487" i="5"/>
  <c r="BG487" i="5"/>
  <c r="BF487" i="5"/>
  <c r="T487" i="5"/>
  <c r="R487" i="5"/>
  <c r="P487" i="5"/>
  <c r="BI485" i="5"/>
  <c r="BH485" i="5"/>
  <c r="BG485" i="5"/>
  <c r="BF485" i="5"/>
  <c r="T485" i="5"/>
  <c r="R485" i="5"/>
  <c r="P485" i="5"/>
  <c r="BI482" i="5"/>
  <c r="BH482" i="5"/>
  <c r="BG482" i="5"/>
  <c r="BF482" i="5"/>
  <c r="T482" i="5"/>
  <c r="T481" i="5"/>
  <c r="R482" i="5"/>
  <c r="R481" i="5"/>
  <c r="P482" i="5"/>
  <c r="P481" i="5"/>
  <c r="BI479" i="5"/>
  <c r="BH479" i="5"/>
  <c r="BG479" i="5"/>
  <c r="BF479" i="5"/>
  <c r="T479" i="5"/>
  <c r="R479" i="5"/>
  <c r="P479" i="5"/>
  <c r="BI478" i="5"/>
  <c r="BH478" i="5"/>
  <c r="BG478" i="5"/>
  <c r="BF478" i="5"/>
  <c r="T478" i="5"/>
  <c r="R478" i="5"/>
  <c r="P478" i="5"/>
  <c r="BI477" i="5"/>
  <c r="BH477" i="5"/>
  <c r="BG477" i="5"/>
  <c r="BF477" i="5"/>
  <c r="T477" i="5"/>
  <c r="R477" i="5"/>
  <c r="P477" i="5"/>
  <c r="BI476" i="5"/>
  <c r="BH476" i="5"/>
  <c r="BG476" i="5"/>
  <c r="BF476" i="5"/>
  <c r="T476" i="5"/>
  <c r="R476" i="5"/>
  <c r="P476" i="5"/>
  <c r="BI475" i="5"/>
  <c r="BH475" i="5"/>
  <c r="BG475" i="5"/>
  <c r="BF475" i="5"/>
  <c r="T475" i="5"/>
  <c r="R475" i="5"/>
  <c r="P475" i="5"/>
  <c r="BI473" i="5"/>
  <c r="BH473" i="5"/>
  <c r="BG473" i="5"/>
  <c r="BF473" i="5"/>
  <c r="T473" i="5"/>
  <c r="R473" i="5"/>
  <c r="P473" i="5"/>
  <c r="BI470" i="5"/>
  <c r="BH470" i="5"/>
  <c r="BG470" i="5"/>
  <c r="BF470" i="5"/>
  <c r="T470" i="5"/>
  <c r="R470" i="5"/>
  <c r="P470" i="5"/>
  <c r="BI468" i="5"/>
  <c r="BH468" i="5"/>
  <c r="BG468" i="5"/>
  <c r="BF468" i="5"/>
  <c r="T468" i="5"/>
  <c r="R468" i="5"/>
  <c r="P468" i="5"/>
  <c r="BI466" i="5"/>
  <c r="BH466" i="5"/>
  <c r="BG466" i="5"/>
  <c r="BF466" i="5"/>
  <c r="T466" i="5"/>
  <c r="R466" i="5"/>
  <c r="P466" i="5"/>
  <c r="BI462" i="5"/>
  <c r="BH462" i="5"/>
  <c r="BG462" i="5"/>
  <c r="BF462" i="5"/>
  <c r="T462" i="5"/>
  <c r="R462" i="5"/>
  <c r="P462" i="5"/>
  <c r="BI460" i="5"/>
  <c r="BH460" i="5"/>
  <c r="BG460" i="5"/>
  <c r="BF460" i="5"/>
  <c r="T460" i="5"/>
  <c r="R460" i="5"/>
  <c r="P460" i="5"/>
  <c r="BI458" i="5"/>
  <c r="BH458" i="5"/>
  <c r="BG458" i="5"/>
  <c r="BF458" i="5"/>
  <c r="T458" i="5"/>
  <c r="R458" i="5"/>
  <c r="P458" i="5"/>
  <c r="BI449" i="5"/>
  <c r="BH449" i="5"/>
  <c r="BG449" i="5"/>
  <c r="BF449" i="5"/>
  <c r="T449" i="5"/>
  <c r="R449" i="5"/>
  <c r="P449" i="5"/>
  <c r="BI447" i="5"/>
  <c r="BH447" i="5"/>
  <c r="BG447" i="5"/>
  <c r="BF447" i="5"/>
  <c r="T447" i="5"/>
  <c r="R447" i="5"/>
  <c r="P447" i="5"/>
  <c r="BI445" i="5"/>
  <c r="BH445" i="5"/>
  <c r="BG445" i="5"/>
  <c r="BF445" i="5"/>
  <c r="T445" i="5"/>
  <c r="R445" i="5"/>
  <c r="P445" i="5"/>
  <c r="BI443" i="5"/>
  <c r="BH443" i="5"/>
  <c r="BG443" i="5"/>
  <c r="BF443" i="5"/>
  <c r="T443" i="5"/>
  <c r="R443" i="5"/>
  <c r="P443" i="5"/>
  <c r="BI440" i="5"/>
  <c r="BH440" i="5"/>
  <c r="BG440" i="5"/>
  <c r="BF440" i="5"/>
  <c r="T440" i="5"/>
  <c r="R440" i="5"/>
  <c r="P440" i="5"/>
  <c r="BI438" i="5"/>
  <c r="BH438" i="5"/>
  <c r="BG438" i="5"/>
  <c r="BF438" i="5"/>
  <c r="T438" i="5"/>
  <c r="R438" i="5"/>
  <c r="P438" i="5"/>
  <c r="BI436" i="5"/>
  <c r="BH436" i="5"/>
  <c r="BG436" i="5"/>
  <c r="BF436" i="5"/>
  <c r="T436" i="5"/>
  <c r="R436" i="5"/>
  <c r="P436" i="5"/>
  <c r="BI434" i="5"/>
  <c r="BH434" i="5"/>
  <c r="BG434" i="5"/>
  <c r="BF434" i="5"/>
  <c r="T434" i="5"/>
  <c r="R434" i="5"/>
  <c r="P434" i="5"/>
  <c r="BI433" i="5"/>
  <c r="BH433" i="5"/>
  <c r="BG433" i="5"/>
  <c r="BF433" i="5"/>
  <c r="T433" i="5"/>
  <c r="R433" i="5"/>
  <c r="P433" i="5"/>
  <c r="BI431" i="5"/>
  <c r="BH431" i="5"/>
  <c r="BG431" i="5"/>
  <c r="BF431" i="5"/>
  <c r="T431" i="5"/>
  <c r="R431" i="5"/>
  <c r="P431" i="5"/>
  <c r="BI429" i="5"/>
  <c r="BH429" i="5"/>
  <c r="BG429" i="5"/>
  <c r="BF429" i="5"/>
  <c r="T429" i="5"/>
  <c r="R429" i="5"/>
  <c r="P429" i="5"/>
  <c r="BI427" i="5"/>
  <c r="BH427" i="5"/>
  <c r="BG427" i="5"/>
  <c r="BF427" i="5"/>
  <c r="T427" i="5"/>
  <c r="R427" i="5"/>
  <c r="P427" i="5"/>
  <c r="BI425" i="5"/>
  <c r="BH425" i="5"/>
  <c r="BG425" i="5"/>
  <c r="BF425" i="5"/>
  <c r="T425" i="5"/>
  <c r="R425" i="5"/>
  <c r="P425" i="5"/>
  <c r="BI424" i="5"/>
  <c r="BH424" i="5"/>
  <c r="BG424" i="5"/>
  <c r="BF424" i="5"/>
  <c r="T424" i="5"/>
  <c r="R424" i="5"/>
  <c r="P424" i="5"/>
  <c r="BI422" i="5"/>
  <c r="BH422" i="5"/>
  <c r="BG422" i="5"/>
  <c r="BF422" i="5"/>
  <c r="T422" i="5"/>
  <c r="R422" i="5"/>
  <c r="P422" i="5"/>
  <c r="BI418" i="5"/>
  <c r="BH418" i="5"/>
  <c r="BG418" i="5"/>
  <c r="BF418" i="5"/>
  <c r="T418" i="5"/>
  <c r="R418" i="5"/>
  <c r="P418" i="5"/>
  <c r="BI416" i="5"/>
  <c r="BH416" i="5"/>
  <c r="BG416" i="5"/>
  <c r="BF416" i="5"/>
  <c r="T416" i="5"/>
  <c r="R416" i="5"/>
  <c r="P416" i="5"/>
  <c r="BI414" i="5"/>
  <c r="BH414" i="5"/>
  <c r="BG414" i="5"/>
  <c r="BF414" i="5"/>
  <c r="T414" i="5"/>
  <c r="R414" i="5"/>
  <c r="P414" i="5"/>
  <c r="BI412" i="5"/>
  <c r="BH412" i="5"/>
  <c r="BG412" i="5"/>
  <c r="BF412" i="5"/>
  <c r="T412" i="5"/>
  <c r="R412" i="5"/>
  <c r="P412" i="5"/>
  <c r="BI409" i="5"/>
  <c r="BH409" i="5"/>
  <c r="BG409" i="5"/>
  <c r="BF409" i="5"/>
  <c r="T409" i="5"/>
  <c r="R409" i="5"/>
  <c r="P409" i="5"/>
  <c r="BI407" i="5"/>
  <c r="BH407" i="5"/>
  <c r="BG407" i="5"/>
  <c r="BF407" i="5"/>
  <c r="T407" i="5"/>
  <c r="R407" i="5"/>
  <c r="P407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398" i="5"/>
  <c r="BH398" i="5"/>
  <c r="BG398" i="5"/>
  <c r="BF398" i="5"/>
  <c r="T398" i="5"/>
  <c r="R398" i="5"/>
  <c r="P398" i="5"/>
  <c r="BI397" i="5"/>
  <c r="BH397" i="5"/>
  <c r="BG397" i="5"/>
  <c r="BF397" i="5"/>
  <c r="T397" i="5"/>
  <c r="R397" i="5"/>
  <c r="P397" i="5"/>
  <c r="BI396" i="5"/>
  <c r="BH396" i="5"/>
  <c r="BG396" i="5"/>
  <c r="BF396" i="5"/>
  <c r="T396" i="5"/>
  <c r="R396" i="5"/>
  <c r="P396" i="5"/>
  <c r="BI394" i="5"/>
  <c r="BH394" i="5"/>
  <c r="BG394" i="5"/>
  <c r="BF394" i="5"/>
  <c r="T394" i="5"/>
  <c r="R394" i="5"/>
  <c r="P394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90" i="5"/>
  <c r="BH390" i="5"/>
  <c r="BG390" i="5"/>
  <c r="BF390" i="5"/>
  <c r="T390" i="5"/>
  <c r="R390" i="5"/>
  <c r="P390" i="5"/>
  <c r="BI389" i="5"/>
  <c r="BH389" i="5"/>
  <c r="BG389" i="5"/>
  <c r="BF389" i="5"/>
  <c r="T389" i="5"/>
  <c r="R389" i="5"/>
  <c r="P389" i="5"/>
  <c r="BI387" i="5"/>
  <c r="BH387" i="5"/>
  <c r="BG387" i="5"/>
  <c r="BF387" i="5"/>
  <c r="T387" i="5"/>
  <c r="R387" i="5"/>
  <c r="P387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3" i="5"/>
  <c r="BH383" i="5"/>
  <c r="BG383" i="5"/>
  <c r="BF383" i="5"/>
  <c r="T383" i="5"/>
  <c r="R383" i="5"/>
  <c r="P383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8" i="5"/>
  <c r="BH378" i="5"/>
  <c r="BG378" i="5"/>
  <c r="BF378" i="5"/>
  <c r="T378" i="5"/>
  <c r="R378" i="5"/>
  <c r="P378" i="5"/>
  <c r="BI376" i="5"/>
  <c r="BH376" i="5"/>
  <c r="BG376" i="5"/>
  <c r="BF376" i="5"/>
  <c r="T376" i="5"/>
  <c r="R376" i="5"/>
  <c r="P376" i="5"/>
  <c r="BI374" i="5"/>
  <c r="BH374" i="5"/>
  <c r="BG374" i="5"/>
  <c r="BF374" i="5"/>
  <c r="T374" i="5"/>
  <c r="R374" i="5"/>
  <c r="P374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9" i="5"/>
  <c r="BH369" i="5"/>
  <c r="BG369" i="5"/>
  <c r="BF369" i="5"/>
  <c r="T369" i="5"/>
  <c r="R369" i="5"/>
  <c r="P369" i="5"/>
  <c r="BI366" i="5"/>
  <c r="BH366" i="5"/>
  <c r="BG366" i="5"/>
  <c r="BF366" i="5"/>
  <c r="T366" i="5"/>
  <c r="R366" i="5"/>
  <c r="P366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T360" i="5"/>
  <c r="R361" i="5"/>
  <c r="R360" i="5"/>
  <c r="P361" i="5"/>
  <c r="P360" i="5"/>
  <c r="BI359" i="5"/>
  <c r="BH359" i="5"/>
  <c r="BG359" i="5"/>
  <c r="BF359" i="5"/>
  <c r="T359" i="5"/>
  <c r="R359" i="5"/>
  <c r="P359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5" i="5"/>
  <c r="BH335" i="5"/>
  <c r="BG335" i="5"/>
  <c r="BF335" i="5"/>
  <c r="T335" i="5"/>
  <c r="R335" i="5"/>
  <c r="P335" i="5"/>
  <c r="BI333" i="5"/>
  <c r="BH333" i="5"/>
  <c r="BG333" i="5"/>
  <c r="BF333" i="5"/>
  <c r="T333" i="5"/>
  <c r="R333" i="5"/>
  <c r="P333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5" i="5"/>
  <c r="BH305" i="5"/>
  <c r="BG305" i="5"/>
  <c r="BF305" i="5"/>
  <c r="T305" i="5"/>
  <c r="R305" i="5"/>
  <c r="P305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J133" i="5"/>
  <c r="F132" i="5"/>
  <c r="F130" i="5"/>
  <c r="E128" i="5"/>
  <c r="J94" i="5"/>
  <c r="F93" i="5"/>
  <c r="F91" i="5"/>
  <c r="E89" i="5"/>
  <c r="J23" i="5"/>
  <c r="E23" i="5"/>
  <c r="J132" i="5" s="1"/>
  <c r="J22" i="5"/>
  <c r="J20" i="5"/>
  <c r="E20" i="5"/>
  <c r="F94" i="5"/>
  <c r="J19" i="5"/>
  <c r="J14" i="5"/>
  <c r="J91" i="5" s="1"/>
  <c r="E7" i="5"/>
  <c r="E124" i="5" s="1"/>
  <c r="J37" i="4"/>
  <c r="J36" i="4"/>
  <c r="AY97" i="1"/>
  <c r="J35" i="4"/>
  <c r="AX97" i="1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T329" i="4" s="1"/>
  <c r="R330" i="4"/>
  <c r="R329" i="4" s="1"/>
  <c r="P330" i="4"/>
  <c r="P329" i="4" s="1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J127" i="4"/>
  <c r="F126" i="4"/>
  <c r="F124" i="4"/>
  <c r="E122" i="4"/>
  <c r="J92" i="4"/>
  <c r="F91" i="4"/>
  <c r="F89" i="4"/>
  <c r="E87" i="4"/>
  <c r="J21" i="4"/>
  <c r="E21" i="4"/>
  <c r="J126" i="4"/>
  <c r="J20" i="4"/>
  <c r="J18" i="4"/>
  <c r="E18" i="4"/>
  <c r="F127" i="4"/>
  <c r="J17" i="4"/>
  <c r="J12" i="4"/>
  <c r="J124" i="4"/>
  <c r="E7" i="4"/>
  <c r="E85" i="4"/>
  <c r="J37" i="3"/>
  <c r="J36" i="3"/>
  <c r="AY96" i="1" s="1"/>
  <c r="J35" i="3"/>
  <c r="AX96" i="1"/>
  <c r="BI520" i="3"/>
  <c r="BH520" i="3"/>
  <c r="BG520" i="3"/>
  <c r="BF520" i="3"/>
  <c r="T520" i="3"/>
  <c r="R520" i="3"/>
  <c r="P520" i="3"/>
  <c r="BI519" i="3"/>
  <c r="BH519" i="3"/>
  <c r="BG519" i="3"/>
  <c r="BF519" i="3"/>
  <c r="T519" i="3"/>
  <c r="R519" i="3"/>
  <c r="P519" i="3"/>
  <c r="BI518" i="3"/>
  <c r="BH518" i="3"/>
  <c r="BG518" i="3"/>
  <c r="BF518" i="3"/>
  <c r="T518" i="3"/>
  <c r="R518" i="3"/>
  <c r="P518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9" i="3"/>
  <c r="BH499" i="3"/>
  <c r="BG499" i="3"/>
  <c r="BF499" i="3"/>
  <c r="T499" i="3"/>
  <c r="R499" i="3"/>
  <c r="P499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T447" i="3" s="1"/>
  <c r="R448" i="3"/>
  <c r="R447" i="3"/>
  <c r="P448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T410" i="3"/>
  <c r="R411" i="3"/>
  <c r="R410" i="3" s="1"/>
  <c r="P411" i="3"/>
  <c r="P410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T354" i="3"/>
  <c r="R355" i="3"/>
  <c r="R354" i="3" s="1"/>
  <c r="P355" i="3"/>
  <c r="P354" i="3" s="1"/>
  <c r="BI352" i="3"/>
  <c r="BH352" i="3"/>
  <c r="BG352" i="3"/>
  <c r="BF352" i="3"/>
  <c r="T352" i="3"/>
  <c r="T351" i="3"/>
  <c r="R352" i="3"/>
  <c r="R351" i="3" s="1"/>
  <c r="P352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F130" i="3"/>
  <c r="F128" i="3"/>
  <c r="E126" i="3"/>
  <c r="J92" i="3"/>
  <c r="F91" i="3"/>
  <c r="F89" i="3"/>
  <c r="E87" i="3"/>
  <c r="J21" i="3"/>
  <c r="E21" i="3"/>
  <c r="J130" i="3" s="1"/>
  <c r="J20" i="3"/>
  <c r="J18" i="3"/>
  <c r="E18" i="3"/>
  <c r="F92" i="3" s="1"/>
  <c r="J17" i="3"/>
  <c r="J12" i="3"/>
  <c r="J128" i="3" s="1"/>
  <c r="E7" i="3"/>
  <c r="E124" i="3"/>
  <c r="J37" i="2"/>
  <c r="J36" i="2"/>
  <c r="AY95" i="1"/>
  <c r="J35" i="2"/>
  <c r="AX95" i="1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91" i="2" s="1"/>
  <c r="J20" i="2"/>
  <c r="J18" i="2"/>
  <c r="E18" i="2"/>
  <c r="F9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30" i="2"/>
  <c r="BK157" i="2"/>
  <c r="J148" i="2"/>
  <c r="J134" i="2"/>
  <c r="BK128" i="2"/>
  <c r="AS98" i="1"/>
  <c r="BK138" i="2"/>
  <c r="BK131" i="2"/>
  <c r="AS103" i="1"/>
  <c r="BK155" i="2"/>
  <c r="BK150" i="2"/>
  <c r="J138" i="2"/>
  <c r="J131" i="2"/>
  <c r="J488" i="3"/>
  <c r="BK474" i="3"/>
  <c r="BK411" i="3"/>
  <c r="BK390" i="3"/>
  <c r="J349" i="3"/>
  <c r="BK314" i="3"/>
  <c r="BK292" i="3"/>
  <c r="BK203" i="3"/>
  <c r="J175" i="3"/>
  <c r="BK139" i="3"/>
  <c r="J499" i="3"/>
  <c r="BK488" i="3"/>
  <c r="J470" i="3"/>
  <c r="J451" i="3"/>
  <c r="BK425" i="3"/>
  <c r="J401" i="3"/>
  <c r="BK381" i="3"/>
  <c r="BK349" i="3"/>
  <c r="J333" i="3"/>
  <c r="J296" i="3"/>
  <c r="BK267" i="3"/>
  <c r="BK189" i="3"/>
  <c r="J519" i="3"/>
  <c r="BK515" i="3"/>
  <c r="BK506" i="3"/>
  <c r="BK499" i="3"/>
  <c r="BK490" i="3"/>
  <c r="J474" i="3"/>
  <c r="BK461" i="3"/>
  <c r="J448" i="3"/>
  <c r="J441" i="3"/>
  <c r="BK433" i="3"/>
  <c r="BK423" i="3"/>
  <c r="J415" i="3"/>
  <c r="BK403" i="3"/>
  <c r="BK393" i="3"/>
  <c r="BK383" i="3"/>
  <c r="BK374" i="3"/>
  <c r="BK366" i="3"/>
  <c r="BK364" i="3"/>
  <c r="J352" i="3"/>
  <c r="J337" i="3"/>
  <c r="BK331" i="3"/>
  <c r="J312" i="3"/>
  <c r="BK300" i="3"/>
  <c r="J292" i="3"/>
  <c r="J283" i="3"/>
  <c r="J275" i="3"/>
  <c r="J256" i="3"/>
  <c r="J247" i="3"/>
  <c r="J227" i="3"/>
  <c r="BK215" i="3"/>
  <c r="J201" i="3"/>
  <c r="BK194" i="3"/>
  <c r="BK182" i="3"/>
  <c r="J162" i="3"/>
  <c r="J153" i="3"/>
  <c r="BK143" i="3"/>
  <c r="BK517" i="3"/>
  <c r="BK496" i="3"/>
  <c r="BK472" i="3"/>
  <c r="BK443" i="3"/>
  <c r="J423" i="3"/>
  <c r="J386" i="3"/>
  <c r="BK378" i="3"/>
  <c r="J366" i="3"/>
  <c r="BK350" i="3"/>
  <c r="BK329" i="3"/>
  <c r="BK312" i="3"/>
  <c r="BK275" i="3"/>
  <c r="J267" i="3"/>
  <c r="J255" i="3"/>
  <c r="J249" i="3"/>
  <c r="BK227" i="3"/>
  <c r="J195" i="3"/>
  <c r="BK170" i="3"/>
  <c r="J145" i="3"/>
  <c r="J339" i="4"/>
  <c r="BK306" i="4"/>
  <c r="BK278" i="4"/>
  <c r="J251" i="4"/>
  <c r="J214" i="4"/>
  <c r="J189" i="4"/>
  <c r="J345" i="4"/>
  <c r="BK327" i="4"/>
  <c r="BK300" i="4"/>
  <c r="J280" i="4"/>
  <c r="BK258" i="4"/>
  <c r="BK236" i="4"/>
  <c r="J205" i="4"/>
  <c r="BK151" i="4"/>
  <c r="BK361" i="4"/>
  <c r="J355" i="4"/>
  <c r="BK349" i="4"/>
  <c r="BK345" i="4"/>
  <c r="J333" i="4"/>
  <c r="J325" i="4"/>
  <c r="BK318" i="4"/>
  <c r="J314" i="4"/>
  <c r="BK302" i="4"/>
  <c r="J292" i="4"/>
  <c r="BK283" i="4"/>
  <c r="BK277" i="4"/>
  <c r="J272" i="4"/>
  <c r="BK265" i="4"/>
  <c r="BK253" i="4"/>
  <c r="J240" i="4"/>
  <c r="J228" i="4"/>
  <c r="J219" i="4"/>
  <c r="J212" i="4"/>
  <c r="BK205" i="4"/>
  <c r="BK198" i="4"/>
  <c r="J180" i="4"/>
  <c r="BK159" i="4"/>
  <c r="J151" i="4"/>
  <c r="BK143" i="4"/>
  <c r="J135" i="4"/>
  <c r="BK308" i="4"/>
  <c r="J306" i="4"/>
  <c r="BK294" i="4"/>
  <c r="J281" i="4"/>
  <c r="J276" i="4"/>
  <c r="BK273" i="4"/>
  <c r="J269" i="4"/>
  <c r="BK244" i="4"/>
  <c r="BK212" i="4"/>
  <c r="J200" i="4"/>
  <c r="BK180" i="4"/>
  <c r="J159" i="4"/>
  <c r="J153" i="4"/>
  <c r="J133" i="4"/>
  <c r="J540" i="5"/>
  <c r="BK530" i="5"/>
  <c r="BK511" i="5"/>
  <c r="BK485" i="5"/>
  <c r="J477" i="5"/>
  <c r="BK462" i="5"/>
  <c r="J438" i="5"/>
  <c r="BK425" i="5"/>
  <c r="BK403" i="5"/>
  <c r="BK374" i="5"/>
  <c r="J356" i="5"/>
  <c r="J345" i="5"/>
  <c r="J315" i="5"/>
  <c r="BK285" i="5"/>
  <c r="J267" i="5"/>
  <c r="J216" i="5"/>
  <c r="BK193" i="5"/>
  <c r="BK170" i="5"/>
  <c r="BK522" i="5"/>
  <c r="BK492" i="5"/>
  <c r="J475" i="5"/>
  <c r="J447" i="5"/>
  <c r="J404" i="5"/>
  <c r="BK389" i="5"/>
  <c r="J366" i="5"/>
  <c r="J347" i="5"/>
  <c r="BK322" i="5"/>
  <c r="J285" i="5"/>
  <c r="BK258" i="5"/>
  <c r="J212" i="5"/>
  <c r="J197" i="5"/>
  <c r="BK178" i="5"/>
  <c r="BK158" i="5"/>
  <c r="BK582" i="5"/>
  <c r="J582" i="5"/>
  <c r="BK580" i="5"/>
  <c r="J576" i="5"/>
  <c r="J572" i="5"/>
  <c r="BK561" i="5"/>
  <c r="BK556" i="5"/>
  <c r="BK544" i="5"/>
  <c r="BK534" i="5"/>
  <c r="J522" i="5"/>
  <c r="J511" i="5"/>
  <c r="J502" i="5"/>
  <c r="J490" i="5"/>
  <c r="BK476" i="5"/>
  <c r="BK468" i="5"/>
  <c r="J449" i="5"/>
  <c r="J443" i="5"/>
  <c r="BK436" i="5"/>
  <c r="BK427" i="5"/>
  <c r="BK418" i="5"/>
  <c r="BK412" i="5"/>
  <c r="BK397" i="5"/>
  <c r="J392" i="5"/>
  <c r="J387" i="5"/>
  <c r="BK383" i="5"/>
  <c r="BK376" i="5"/>
  <c r="BK369" i="5"/>
  <c r="BK356" i="5"/>
  <c r="BK340" i="5"/>
  <c r="J333" i="5"/>
  <c r="J322" i="5"/>
  <c r="BK309" i="5"/>
  <c r="J299" i="5"/>
  <c r="J295" i="5"/>
  <c r="BK284" i="5"/>
  <c r="J274" i="5"/>
  <c r="J271" i="5"/>
  <c r="J262" i="5"/>
  <c r="BK256" i="5"/>
  <c r="BK252" i="5"/>
  <c r="BK240" i="5"/>
  <c r="J229" i="5"/>
  <c r="BK218" i="5"/>
  <c r="BK209" i="5"/>
  <c r="BK205" i="5"/>
  <c r="BK197" i="5"/>
  <c r="BK187" i="5"/>
  <c r="J180" i="5"/>
  <c r="BK166" i="5"/>
  <c r="J154" i="5"/>
  <c r="BK144" i="5"/>
  <c r="J578" i="5"/>
  <c r="J558" i="5"/>
  <c r="J534" i="5"/>
  <c r="BK504" i="5"/>
  <c r="J487" i="5"/>
  <c r="J440" i="5"/>
  <c r="BK424" i="5"/>
  <c r="BK385" i="5"/>
  <c r="J364" i="5"/>
  <c r="J328" i="5"/>
  <c r="J236" i="5"/>
  <c r="BK182" i="5"/>
  <c r="J150" i="5"/>
  <c r="J494" i="6"/>
  <c r="J441" i="6"/>
  <c r="BK384" i="6"/>
  <c r="J369" i="6"/>
  <c r="J352" i="6"/>
  <c r="BK314" i="6"/>
  <c r="J258" i="6"/>
  <c r="J193" i="6"/>
  <c r="BK545" i="6"/>
  <c r="BK541" i="6"/>
  <c r="J536" i="6"/>
  <c r="BK530" i="6"/>
  <c r="J528" i="6"/>
  <c r="J520" i="6"/>
  <c r="J515" i="6"/>
  <c r="J503" i="6"/>
  <c r="J496" i="6"/>
  <c r="J484" i="6"/>
  <c r="BK477" i="6"/>
  <c r="BK474" i="6"/>
  <c r="J467" i="6"/>
  <c r="BK459" i="6"/>
  <c r="J454" i="6"/>
  <c r="BK443" i="6"/>
  <c r="J435" i="6"/>
  <c r="J424" i="6"/>
  <c r="J411" i="6"/>
  <c r="BK401" i="6"/>
  <c r="J388" i="6"/>
  <c r="BK382" i="6"/>
  <c r="J371" i="6"/>
  <c r="BK367" i="6"/>
  <c r="J357" i="6"/>
  <c r="BK348" i="6"/>
  <c r="J337" i="6"/>
  <c r="J331" i="6"/>
  <c r="J319" i="6"/>
  <c r="J313" i="6"/>
  <c r="BK294" i="6"/>
  <c r="J290" i="6"/>
  <c r="J239" i="6"/>
  <c r="J213" i="6"/>
  <c r="J174" i="6"/>
  <c r="J149" i="6"/>
  <c r="BK536" i="6"/>
  <c r="J475" i="6"/>
  <c r="BK447" i="6"/>
  <c r="BK428" i="6"/>
  <c r="J396" i="6"/>
  <c r="J348" i="6"/>
  <c r="BK319" i="6"/>
  <c r="J285" i="6"/>
  <c r="BK277" i="6"/>
  <c r="BK268" i="6"/>
  <c r="BK261" i="6"/>
  <c r="BK252" i="6"/>
  <c r="BK239" i="6"/>
  <c r="J232" i="6"/>
  <c r="BK222" i="6"/>
  <c r="BK213" i="6"/>
  <c r="BK197" i="6"/>
  <c r="BK191" i="6"/>
  <c r="BK178" i="6"/>
  <c r="BK174" i="6"/>
  <c r="BK164" i="6"/>
  <c r="J155" i="6"/>
  <c r="BK147" i="6"/>
  <c r="J506" i="6"/>
  <c r="BK488" i="6"/>
  <c r="J477" i="6"/>
  <c r="J452" i="6"/>
  <c r="BK416" i="6"/>
  <c r="J399" i="6"/>
  <c r="J378" i="6"/>
  <c r="J367" i="6"/>
  <c r="BK353" i="6"/>
  <c r="BK333" i="6"/>
  <c r="J325" i="6"/>
  <c r="BK313" i="6"/>
  <c r="J302" i="6"/>
  <c r="J279" i="6"/>
  <c r="BK270" i="6"/>
  <c r="J262" i="6"/>
  <c r="BK254" i="6"/>
  <c r="BK237" i="6"/>
  <c r="J230" i="6"/>
  <c r="J202" i="6"/>
  <c r="BK196" i="6"/>
  <c r="BK176" i="6"/>
  <c r="J166" i="6"/>
  <c r="BK157" i="6"/>
  <c r="J147" i="6"/>
  <c r="J348" i="7"/>
  <c r="BK335" i="7"/>
  <c r="BK324" i="7"/>
  <c r="J199" i="7"/>
  <c r="BK189" i="7"/>
  <c r="BK178" i="7"/>
  <c r="J158" i="7"/>
  <c r="J152" i="7"/>
  <c r="J140" i="7"/>
  <c r="J335" i="7"/>
  <c r="J319" i="7"/>
  <c r="J307" i="7"/>
  <c r="BK300" i="7"/>
  <c r="J296" i="7"/>
  <c r="BK290" i="7"/>
  <c r="BK281" i="7"/>
  <c r="BK259" i="7"/>
  <c r="BK247" i="7"/>
  <c r="J244" i="7"/>
  <c r="BK236" i="7"/>
  <c r="BK227" i="7"/>
  <c r="J207" i="7"/>
  <c r="BK191" i="7"/>
  <c r="J180" i="7"/>
  <c r="J170" i="7"/>
  <c r="J156" i="7"/>
  <c r="BK144" i="7"/>
  <c r="J314" i="7"/>
  <c r="BK286" i="7"/>
  <c r="BK267" i="7"/>
  <c r="J236" i="7"/>
  <c r="J195" i="7"/>
  <c r="BK170" i="7"/>
  <c r="BK140" i="7"/>
  <c r="J276" i="7"/>
  <c r="BK220" i="7"/>
  <c r="J178" i="7"/>
  <c r="BK462" i="8"/>
  <c r="J448" i="8"/>
  <c r="J436" i="8"/>
  <c r="J426" i="8"/>
  <c r="BK407" i="8"/>
  <c r="J398" i="8"/>
  <c r="BK390" i="8"/>
  <c r="BK382" i="8"/>
  <c r="BK361" i="8"/>
  <c r="BK341" i="8"/>
  <c r="BK324" i="8"/>
  <c r="BK314" i="8"/>
  <c r="BK299" i="8"/>
  <c r="J289" i="8"/>
  <c r="J278" i="8"/>
  <c r="J260" i="8"/>
  <c r="J246" i="8"/>
  <c r="J200" i="8"/>
  <c r="BK192" i="8"/>
  <c r="J180" i="8"/>
  <c r="J171" i="8"/>
  <c r="J149" i="8"/>
  <c r="BK144" i="8"/>
  <c r="J470" i="8"/>
  <c r="BK432" i="8"/>
  <c r="J405" i="8"/>
  <c r="BK365" i="8"/>
  <c r="BK336" i="8"/>
  <c r="J237" i="8"/>
  <c r="J202" i="8"/>
  <c r="J167" i="8"/>
  <c r="J465" i="8"/>
  <c r="BK458" i="8"/>
  <c r="J444" i="8"/>
  <c r="BK436" i="8"/>
  <c r="BK431" i="8"/>
  <c r="BK420" i="8"/>
  <c r="J407" i="8"/>
  <c r="BK400" i="8"/>
  <c r="BK391" i="8"/>
  <c r="J387" i="8"/>
  <c r="J380" i="8"/>
  <c r="J372" i="8"/>
  <c r="J361" i="8"/>
  <c r="BK343" i="8"/>
  <c r="BK331" i="8"/>
  <c r="J320" i="8"/>
  <c r="BK311" i="8"/>
  <c r="J301" i="8"/>
  <c r="J295" i="8"/>
  <c r="BK289" i="8"/>
  <c r="J280" i="8"/>
  <c r="J268" i="8"/>
  <c r="BK258" i="8"/>
  <c r="BK250" i="8"/>
  <c r="BK240" i="8"/>
  <c r="BK213" i="8"/>
  <c r="BK205" i="8"/>
  <c r="J192" i="8"/>
  <c r="J184" i="8"/>
  <c r="BK174" i="8"/>
  <c r="BK169" i="8"/>
  <c r="BK147" i="8"/>
  <c r="BK141" i="8"/>
  <c r="BK135" i="8"/>
  <c r="J461" i="8"/>
  <c r="BK409" i="8"/>
  <c r="J367" i="8"/>
  <c r="J324" i="8"/>
  <c r="J314" i="8"/>
  <c r="J262" i="8"/>
  <c r="J250" i="8"/>
  <c r="J233" i="8"/>
  <c r="BK198" i="8"/>
  <c r="J161" i="8"/>
  <c r="J145" i="8"/>
  <c r="BK275" i="9"/>
  <c r="BK259" i="9"/>
  <c r="J251" i="9"/>
  <c r="J232" i="9"/>
  <c r="J220" i="9"/>
  <c r="BK209" i="9"/>
  <c r="BK193" i="9"/>
  <c r="J184" i="9"/>
  <c r="J175" i="9"/>
  <c r="BK160" i="9"/>
  <c r="BK142" i="9"/>
  <c r="J136" i="9"/>
  <c r="J274" i="9"/>
  <c r="BK247" i="9"/>
  <c r="J234" i="9"/>
  <c r="BK212" i="9"/>
  <c r="J203" i="9"/>
  <c r="BK188" i="9"/>
  <c r="J177" i="9"/>
  <c r="BK301" i="9"/>
  <c r="J298" i="9"/>
  <c r="BK289" i="9"/>
  <c r="BK283" i="9"/>
  <c r="BK274" i="9"/>
  <c r="J271" i="9"/>
  <c r="BK264" i="9"/>
  <c r="BK258" i="9"/>
  <c r="J249" i="9"/>
  <c r="J242" i="9"/>
  <c r="J237" i="9"/>
  <c r="BK227" i="9"/>
  <c r="BK222" i="9"/>
  <c r="J214" i="9"/>
  <c r="BK201" i="9"/>
  <c r="BK190" i="9"/>
  <c r="BK171" i="9"/>
  <c r="BK162" i="9"/>
  <c r="BK148" i="9"/>
  <c r="BK136" i="9"/>
  <c r="J302" i="9"/>
  <c r="J281" i="9"/>
  <c r="J260" i="9"/>
  <c r="J246" i="9"/>
  <c r="BK236" i="9"/>
  <c r="J209" i="9"/>
  <c r="J180" i="9"/>
  <c r="J164" i="9"/>
  <c r="J134" i="9"/>
  <c r="BK225" i="10"/>
  <c r="J221" i="10"/>
  <c r="J213" i="10"/>
  <c r="J208" i="10"/>
  <c r="BK203" i="10"/>
  <c r="BK192" i="10"/>
  <c r="J186" i="10"/>
  <c r="BK181" i="10"/>
  <c r="BK172" i="10"/>
  <c r="BK163" i="10"/>
  <c r="BK140" i="10"/>
  <c r="J135" i="10"/>
  <c r="J128" i="10"/>
  <c r="BK222" i="10"/>
  <c r="J211" i="10"/>
  <c r="BK194" i="10"/>
  <c r="J172" i="10"/>
  <c r="BK132" i="10"/>
  <c r="J217" i="10"/>
  <c r="BK186" i="10"/>
  <c r="J162" i="10"/>
  <c r="BK135" i="10"/>
  <c r="BK183" i="10"/>
  <c r="BK158" i="10"/>
  <c r="J160" i="2"/>
  <c r="J153" i="2"/>
  <c r="BK145" i="2"/>
  <c r="J135" i="2"/>
  <c r="BK125" i="2"/>
  <c r="J151" i="2"/>
  <c r="J143" i="2"/>
  <c r="J140" i="2"/>
  <c r="J132" i="2"/>
  <c r="J128" i="2"/>
  <c r="J155" i="2"/>
  <c r="BK143" i="2"/>
  <c r="J137" i="2"/>
  <c r="J124" i="2"/>
  <c r="J476" i="3"/>
  <c r="BK441" i="3"/>
  <c r="BK399" i="3"/>
  <c r="BK376" i="3"/>
  <c r="J329" i="3"/>
  <c r="J304" i="3"/>
  <c r="J288" i="3"/>
  <c r="J196" i="3"/>
  <c r="J155" i="3"/>
  <c r="J502" i="3"/>
  <c r="J496" i="3"/>
  <c r="J459" i="3"/>
  <c r="BK439" i="3"/>
  <c r="BK413" i="3"/>
  <c r="J370" i="3"/>
  <c r="BK335" i="3"/>
  <c r="J323" i="3"/>
  <c r="BK306" i="3"/>
  <c r="BK273" i="3"/>
  <c r="BK198" i="3"/>
  <c r="BK519" i="3"/>
  <c r="BK513" i="3"/>
  <c r="BK504" i="3"/>
  <c r="J494" i="3"/>
  <c r="BK482" i="3"/>
  <c r="BK470" i="3"/>
  <c r="BK459" i="3"/>
  <c r="BK451" i="3"/>
  <c r="J439" i="3"/>
  <c r="BK427" i="3"/>
  <c r="J417" i="3"/>
  <c r="J408" i="3"/>
  <c r="J399" i="3"/>
  <c r="BK391" i="3"/>
  <c r="BK386" i="3"/>
  <c r="J376" i="3"/>
  <c r="J368" i="3"/>
  <c r="BK358" i="3"/>
  <c r="BK343" i="3"/>
  <c r="BK323" i="3"/>
  <c r="J308" i="3"/>
  <c r="J300" i="3"/>
  <c r="J285" i="3"/>
  <c r="BK272" i="3"/>
  <c r="J258" i="3"/>
  <c r="J251" i="3"/>
  <c r="BK245" i="3"/>
  <c r="J222" i="3"/>
  <c r="BK213" i="3"/>
  <c r="BK196" i="3"/>
  <c r="BK187" i="3"/>
  <c r="BK175" i="3"/>
  <c r="J159" i="3"/>
  <c r="J151" i="3"/>
  <c r="BK137" i="3"/>
  <c r="J504" i="3"/>
  <c r="J491" i="3"/>
  <c r="BK465" i="3"/>
  <c r="J445" i="3"/>
  <c r="J425" i="3"/>
  <c r="J407" i="3"/>
  <c r="J393" i="3"/>
  <c r="J374" i="3"/>
  <c r="J364" i="3"/>
  <c r="BK337" i="3"/>
  <c r="BK321" i="3"/>
  <c r="J281" i="3"/>
  <c r="BK263" i="3"/>
  <c r="BK251" i="3"/>
  <c r="BK243" i="3"/>
  <c r="BK217" i="3"/>
  <c r="BK190" i="3"/>
  <c r="BK159" i="3"/>
  <c r="BK355" i="4"/>
  <c r="BK326" i="4"/>
  <c r="J289" i="4"/>
  <c r="J232" i="4"/>
  <c r="J216" i="4"/>
  <c r="J187" i="4"/>
  <c r="BK135" i="4"/>
  <c r="BK333" i="4"/>
  <c r="J302" i="4"/>
  <c r="J277" i="4"/>
  <c r="J271" i="4"/>
  <c r="J239" i="4"/>
  <c r="J218" i="4"/>
  <c r="BK189" i="4"/>
  <c r="J147" i="4"/>
  <c r="J361" i="4"/>
  <c r="J351" i="4"/>
  <c r="J337" i="4"/>
  <c r="BK325" i="4"/>
  <c r="J316" i="4"/>
  <c r="J311" i="4"/>
  <c r="BK298" i="4"/>
  <c r="J285" i="4"/>
  <c r="J278" i="4"/>
  <c r="J273" i="4"/>
  <c r="J267" i="4"/>
  <c r="J258" i="4"/>
  <c r="J244" i="4"/>
  <c r="J236" i="4"/>
  <c r="BK219" i="4"/>
  <c r="J210" i="4"/>
  <c r="BK202" i="4"/>
  <c r="J192" i="4"/>
  <c r="BK163" i="4"/>
  <c r="BK153" i="4"/>
  <c r="BK137" i="4"/>
  <c r="BK330" i="4"/>
  <c r="BK313" i="4"/>
  <c r="BK246" i="4"/>
  <c r="J238" i="4"/>
  <c r="BK203" i="4"/>
  <c r="BK187" i="4"/>
  <c r="J176" i="4"/>
  <c r="J161" i="4"/>
  <c r="BK155" i="4"/>
  <c r="J141" i="4"/>
  <c r="BK546" i="5"/>
  <c r="J538" i="5"/>
  <c r="BK520" i="5"/>
  <c r="J509" i="5"/>
  <c r="J482" i="5"/>
  <c r="J473" i="5"/>
  <c r="J460" i="5"/>
  <c r="J434" i="5"/>
  <c r="J407" i="5"/>
  <c r="J390" i="5"/>
  <c r="J369" i="5"/>
  <c r="J352" i="5"/>
  <c r="BK343" i="5"/>
  <c r="J312" i="5"/>
  <c r="J282" i="5"/>
  <c r="J244" i="5"/>
  <c r="J206" i="5"/>
  <c r="J178" i="5"/>
  <c r="BK146" i="5"/>
  <c r="BK513" i="5"/>
  <c r="J485" i="5"/>
  <c r="BK458" i="5"/>
  <c r="J418" i="5"/>
  <c r="BK396" i="5"/>
  <c r="J383" i="5"/>
  <c r="BK354" i="5"/>
  <c r="J324" i="5"/>
  <c r="J273" i="5"/>
  <c r="J231" i="5"/>
  <c r="J195" i="5"/>
  <c r="J170" i="5"/>
  <c r="BK154" i="5"/>
  <c r="BK576" i="5"/>
  <c r="BK567" i="5"/>
  <c r="BK558" i="5"/>
  <c r="J550" i="5"/>
  <c r="BK540" i="5"/>
  <c r="BK528" i="5"/>
  <c r="J513" i="5"/>
  <c r="J504" i="5"/>
  <c r="J500" i="5"/>
  <c r="J492" i="5"/>
  <c r="J479" i="5"/>
  <c r="J466" i="5"/>
  <c r="J458" i="5"/>
  <c r="BK443" i="5"/>
  <c r="BK434" i="5"/>
  <c r="J425" i="5"/>
  <c r="BK416" i="5"/>
  <c r="BK409" i="5"/>
  <c r="J403" i="5"/>
  <c r="J394" i="5"/>
  <c r="BK390" i="5"/>
  <c r="J381" i="5"/>
  <c r="J374" i="5"/>
  <c r="BK364" i="5"/>
  <c r="J351" i="5"/>
  <c r="BK342" i="5"/>
  <c r="BK333" i="5"/>
  <c r="J326" i="5"/>
  <c r="BK317" i="5"/>
  <c r="BK305" i="5"/>
  <c r="J301" i="5"/>
  <c r="BK289" i="5"/>
  <c r="J276" i="5"/>
  <c r="J269" i="5"/>
  <c r="BK260" i="5"/>
  <c r="J256" i="5"/>
  <c r="J252" i="5"/>
  <c r="BK244" i="5"/>
  <c r="BK236" i="5"/>
  <c r="BK229" i="5"/>
  <c r="BK211" i="5"/>
  <c r="J208" i="5"/>
  <c r="BK201" i="5"/>
  <c r="BK195" i="5"/>
  <c r="BK183" i="5"/>
  <c r="BK174" i="5"/>
  <c r="J163" i="5"/>
  <c r="BK150" i="5"/>
  <c r="BK139" i="5"/>
  <c r="J569" i="5"/>
  <c r="J559" i="5"/>
  <c r="BK542" i="5"/>
  <c r="J507" i="5"/>
  <c r="BK479" i="5"/>
  <c r="J436" i="5"/>
  <c r="J405" i="5"/>
  <c r="J378" i="5"/>
  <c r="J376" i="5"/>
  <c r="J317" i="5"/>
  <c r="BK227" i="5"/>
  <c r="J158" i="5"/>
  <c r="BK499" i="6"/>
  <c r="J443" i="6"/>
  <c r="BK398" i="6"/>
  <c r="J382" i="6"/>
  <c r="J341" i="6"/>
  <c r="J294" i="6"/>
  <c r="BK215" i="6"/>
  <c r="J190" i="6"/>
  <c r="J550" i="6"/>
  <c r="BK538" i="6"/>
  <c r="J534" i="6"/>
  <c r="J530" i="6"/>
  <c r="J524" i="6"/>
  <c r="BK515" i="6"/>
  <c r="BK512" i="6"/>
  <c r="BK501" i="6"/>
  <c r="BK490" i="6"/>
  <c r="BK484" i="6"/>
  <c r="J476" i="6"/>
  <c r="BK470" i="6"/>
  <c r="BK465" i="6"/>
  <c r="J459" i="6"/>
  <c r="J447" i="6"/>
  <c r="J439" i="6"/>
  <c r="J428" i="6"/>
  <c r="J420" i="6"/>
  <c r="J405" i="6"/>
  <c r="BK399" i="6"/>
  <c r="J384" i="6"/>
  <c r="BK376" i="6"/>
  <c r="J360" i="6"/>
  <c r="J353" i="6"/>
  <c r="BK351" i="6"/>
  <c r="BK345" i="6"/>
  <c r="BK334" i="6"/>
  <c r="J329" i="6"/>
  <c r="BK318" i="6"/>
  <c r="BK311" i="6"/>
  <c r="J306" i="6"/>
  <c r="J292" i="6"/>
  <c r="BK220" i="6"/>
  <c r="J188" i="6"/>
  <c r="J151" i="6"/>
  <c r="J540" i="6"/>
  <c r="J498" i="6"/>
  <c r="BK472" i="6"/>
  <c r="BK435" i="6"/>
  <c r="BK405" i="6"/>
  <c r="BK360" i="6"/>
  <c r="J314" i="6"/>
  <c r="BK287" i="6"/>
  <c r="J275" i="6"/>
  <c r="BK266" i="6"/>
  <c r="J254" i="6"/>
  <c r="J237" i="6"/>
  <c r="J228" i="6"/>
  <c r="J220" i="6"/>
  <c r="BK202" i="6"/>
  <c r="J192" i="6"/>
  <c r="BK186" i="6"/>
  <c r="J176" i="6"/>
  <c r="BK166" i="6"/>
  <c r="BK161" i="6"/>
  <c r="BK148" i="6"/>
  <c r="BK520" i="6"/>
  <c r="BK494" i="6"/>
  <c r="J486" i="6"/>
  <c r="J474" i="6"/>
  <c r="BK454" i="6"/>
  <c r="BK424" i="6"/>
  <c r="J408" i="6"/>
  <c r="J398" i="6"/>
  <c r="BK385" i="6"/>
  <c r="J376" i="6"/>
  <c r="J355" i="6"/>
  <c r="J345" i="6"/>
  <c r="BK337" i="6"/>
  <c r="J321" i="6"/>
  <c r="BK306" i="6"/>
  <c r="BK280" i="6"/>
  <c r="BK275" i="6"/>
  <c r="J261" i="6"/>
  <c r="J252" i="6"/>
  <c r="J235" i="6"/>
  <c r="J223" i="6"/>
  <c r="BK182" i="6"/>
  <c r="J178" i="6"/>
  <c r="BK168" i="6"/>
  <c r="J159" i="6"/>
  <c r="BK151" i="6"/>
  <c r="BK349" i="7"/>
  <c r="J337" i="7"/>
  <c r="BK319" i="7"/>
  <c r="J317" i="7"/>
  <c r="BK314" i="7"/>
  <c r="J300" i="7"/>
  <c r="BK296" i="7"/>
  <c r="J290" i="7"/>
  <c r="J289" i="7"/>
  <c r="BK288" i="7"/>
  <c r="BK287" i="7"/>
  <c r="J285" i="7"/>
  <c r="J284" i="7"/>
  <c r="BK283" i="7"/>
  <c r="BK279" i="7"/>
  <c r="J273" i="7"/>
  <c r="J271" i="7"/>
  <c r="BK269" i="7"/>
  <c r="BK265" i="7"/>
  <c r="BK263" i="7"/>
  <c r="BK261" i="7"/>
  <c r="J259" i="7"/>
  <c r="BK257" i="7"/>
  <c r="BK253" i="7"/>
  <c r="J247" i="7"/>
  <c r="J245" i="7"/>
  <c r="J243" i="7"/>
  <c r="BK241" i="7"/>
  <c r="J239" i="7"/>
  <c r="J237" i="7"/>
  <c r="BK235" i="7"/>
  <c r="J229" i="7"/>
  <c r="J227" i="7"/>
  <c r="J226" i="7"/>
  <c r="BK221" i="7"/>
  <c r="J209" i="7"/>
  <c r="BK197" i="7"/>
  <c r="BK187" i="7"/>
  <c r="J174" i="7"/>
  <c r="J166" i="7"/>
  <c r="BK142" i="7"/>
  <c r="BK342" i="7"/>
  <c r="BK327" i="7"/>
  <c r="BK317" i="7"/>
  <c r="J309" i="7"/>
  <c r="BK305" i="7"/>
  <c r="BK298" i="7"/>
  <c r="J288" i="7"/>
  <c r="J283" i="7"/>
  <c r="BK271" i="7"/>
  <c r="J267" i="7"/>
  <c r="J253" i="7"/>
  <c r="BK245" i="7"/>
  <c r="BK239" i="7"/>
  <c r="BK231" i="7"/>
  <c r="BK213" i="7"/>
  <c r="BK204" i="7"/>
  <c r="J197" i="7"/>
  <c r="J187" i="7"/>
  <c r="J183" i="7"/>
  <c r="J172" i="7"/>
  <c r="BK166" i="7"/>
  <c r="BK152" i="7"/>
  <c r="BK321" i="7"/>
  <c r="J287" i="7"/>
  <c r="BK276" i="7"/>
  <c r="J248" i="7"/>
  <c r="BK202" i="7"/>
  <c r="BK183" i="7"/>
  <c r="BK148" i="7"/>
  <c r="J292" i="7"/>
  <c r="J263" i="7"/>
  <c r="J221" i="7"/>
  <c r="J213" i="7"/>
  <c r="J142" i="7"/>
  <c r="J476" i="8"/>
  <c r="BK470" i="8"/>
  <c r="BK460" i="8"/>
  <c r="BK450" i="8"/>
  <c r="BK444" i="8"/>
  <c r="J434" i="8"/>
  <c r="J420" i="8"/>
  <c r="BK405" i="8"/>
  <c r="J402" i="8"/>
  <c r="J391" i="8"/>
  <c r="BK386" i="8"/>
  <c r="J378" i="8"/>
  <c r="J369" i="8"/>
  <c r="J355" i="8"/>
  <c r="J339" i="8"/>
  <c r="BK323" i="8"/>
  <c r="J310" i="8"/>
  <c r="BK301" i="8"/>
  <c r="J293" i="8"/>
  <c r="BK280" i="8"/>
  <c r="BK268" i="8"/>
  <c r="J256" i="8"/>
  <c r="J240" i="8"/>
  <c r="J205" i="8"/>
  <c r="BK196" i="8"/>
  <c r="BK186" i="8"/>
  <c r="J178" i="8"/>
  <c r="J170" i="8"/>
  <c r="BK145" i="8"/>
  <c r="J135" i="8"/>
  <c r="J454" i="8"/>
  <c r="BK424" i="8"/>
  <c r="J400" i="8"/>
  <c r="J363" i="8"/>
  <c r="J304" i="8"/>
  <c r="BK211" i="8"/>
  <c r="J190" i="8"/>
  <c r="J169" i="8"/>
  <c r="BK468" i="8"/>
  <c r="BK459" i="8"/>
  <c r="BK452" i="8"/>
  <c r="BK426" i="8"/>
  <c r="BK416" i="8"/>
  <c r="J413" i="8"/>
  <c r="BK398" i="8"/>
  <c r="J390" i="8"/>
  <c r="J384" i="8"/>
  <c r="BK378" i="8"/>
  <c r="BK367" i="8"/>
  <c r="BK349" i="8"/>
  <c r="J336" i="8"/>
  <c r="J317" i="8"/>
  <c r="BK312" i="8"/>
  <c r="J306" i="8"/>
  <c r="BK294" i="8"/>
  <c r="BK287" i="8"/>
  <c r="BK278" i="8"/>
  <c r="J270" i="8"/>
  <c r="BK264" i="8"/>
  <c r="BK256" i="8"/>
  <c r="J242" i="8"/>
  <c r="BK233" i="8"/>
  <c r="J211" i="8"/>
  <c r="J204" i="8"/>
  <c r="BK190" i="8"/>
  <c r="J186" i="8"/>
  <c r="BK180" i="8"/>
  <c r="BK171" i="8"/>
  <c r="BK167" i="8"/>
  <c r="BK159" i="8"/>
  <c r="J147" i="8"/>
  <c r="BK139" i="8"/>
  <c r="BK133" i="8"/>
  <c r="J472" i="8"/>
  <c r="J416" i="8"/>
  <c r="J349" i="8"/>
  <c r="BK347" i="8"/>
  <c r="BK326" i="8"/>
  <c r="J323" i="8"/>
  <c r="J312" i="8"/>
  <c r="J291" i="8"/>
  <c r="BK237" i="8"/>
  <c r="J209" i="8"/>
  <c r="J173" i="8"/>
  <c r="J153" i="8"/>
  <c r="BK137" i="8"/>
  <c r="J283" i="9"/>
  <c r="BK244" i="9"/>
  <c r="J225" i="9"/>
  <c r="BK211" i="9"/>
  <c r="BK203" i="9"/>
  <c r="BK197" i="9"/>
  <c r="BK192" i="9"/>
  <c r="BK168" i="9"/>
  <c r="J158" i="9"/>
  <c r="J138" i="9"/>
  <c r="BK285" i="9"/>
  <c r="BK271" i="9"/>
  <c r="J256" i="9"/>
  <c r="BK214" i="9"/>
  <c r="BK205" i="9"/>
  <c r="BK184" i="9"/>
  <c r="BK173" i="9"/>
  <c r="BK166" i="9"/>
  <c r="BK305" i="9"/>
  <c r="BK298" i="9"/>
  <c r="BK294" i="9"/>
  <c r="J285" i="9"/>
  <c r="J279" i="9"/>
  <c r="J253" i="9"/>
  <c r="BK239" i="9"/>
  <c r="J212" i="9"/>
  <c r="J205" i="9"/>
  <c r="J191" i="9"/>
  <c r="BK182" i="9"/>
  <c r="BK164" i="9"/>
  <c r="J142" i="9"/>
  <c r="BK135" i="9"/>
  <c r="J301" i="9"/>
  <c r="J287" i="9"/>
  <c r="BK266" i="9"/>
  <c r="BK253" i="9"/>
  <c r="BK232" i="9"/>
  <c r="J222" i="9"/>
  <c r="J192" i="9"/>
  <c r="J168" i="9"/>
  <c r="J135" i="9"/>
  <c r="BK132" i="9"/>
  <c r="J225" i="10"/>
  <c r="J219" i="10"/>
  <c r="BK211" i="10"/>
  <c r="BK207" i="10"/>
  <c r="J200" i="10"/>
  <c r="J194" i="10"/>
  <c r="BK185" i="10"/>
  <c r="J179" i="10"/>
  <c r="BK168" i="10"/>
  <c r="BK160" i="10"/>
  <c r="J140" i="10"/>
  <c r="J132" i="10"/>
  <c r="J126" i="10"/>
  <c r="J215" i="10"/>
  <c r="BK204" i="10"/>
  <c r="J196" i="10"/>
  <c r="BK174" i="10"/>
  <c r="J154" i="10"/>
  <c r="BK126" i="10"/>
  <c r="BK213" i="10"/>
  <c r="J181" i="10"/>
  <c r="BK137" i="10"/>
  <c r="J190" i="10"/>
  <c r="J174" i="10"/>
  <c r="J163" i="10"/>
  <c r="BK128" i="10"/>
  <c r="J159" i="2"/>
  <c r="BK151" i="2"/>
  <c r="BK139" i="2"/>
  <c r="BK130" i="2"/>
  <c r="BK160" i="2"/>
  <c r="J141" i="2"/>
  <c r="BK135" i="2"/>
  <c r="J126" i="2"/>
  <c r="BK154" i="2"/>
  <c r="J139" i="2"/>
  <c r="BK132" i="2"/>
  <c r="J125" i="2"/>
  <c r="J478" i="3"/>
  <c r="J427" i="3"/>
  <c r="J403" i="3"/>
  <c r="BK385" i="3"/>
  <c r="J358" i="3"/>
  <c r="BK325" i="3"/>
  <c r="J294" i="3"/>
  <c r="BK201" i="3"/>
  <c r="BK153" i="3"/>
  <c r="BK498" i="3"/>
  <c r="BK478" i="3"/>
  <c r="J467" i="3"/>
  <c r="J431" i="3"/>
  <c r="BK406" i="3"/>
  <c r="J367" i="3"/>
  <c r="BK327" i="3"/>
  <c r="J317" i="3"/>
  <c r="BK286" i="3"/>
  <c r="J215" i="3"/>
  <c r="BK520" i="3"/>
  <c r="J517" i="3"/>
  <c r="J508" i="3"/>
  <c r="J500" i="3"/>
  <c r="BK491" i="3"/>
  <c r="J482" i="3"/>
  <c r="BK467" i="3"/>
  <c r="J463" i="3"/>
  <c r="J455" i="3"/>
  <c r="J443" i="3"/>
  <c r="BK435" i="3"/>
  <c r="BK417" i="3"/>
  <c r="J413" i="3"/>
  <c r="BK407" i="3"/>
  <c r="J397" i="3"/>
  <c r="J388" i="3"/>
  <c r="BK379" i="3"/>
  <c r="BK370" i="3"/>
  <c r="J365" i="3"/>
  <c r="BK355" i="3"/>
  <c r="BK341" i="3"/>
  <c r="BK334" i="3"/>
  <c r="J314" i="3"/>
  <c r="J306" i="3"/>
  <c r="BK296" i="3"/>
  <c r="BK281" i="3"/>
  <c r="J273" i="3"/>
  <c r="J263" i="3"/>
  <c r="BK253" i="3"/>
  <c r="J243" i="3"/>
  <c r="J203" i="3"/>
  <c r="J193" i="3"/>
  <c r="J187" i="3"/>
  <c r="J170" i="3"/>
  <c r="BK157" i="3"/>
  <c r="BK145" i="3"/>
  <c r="J518" i="3"/>
  <c r="J498" i="3"/>
  <c r="BK486" i="3"/>
  <c r="J461" i="3"/>
  <c r="BK437" i="3"/>
  <c r="BK408" i="3"/>
  <c r="J385" i="3"/>
  <c r="BK368" i="3"/>
  <c r="J355" i="3"/>
  <c r="J343" i="3"/>
  <c r="J327" i="3"/>
  <c r="BK283" i="3"/>
  <c r="J270" i="3"/>
  <c r="BK256" i="3"/>
  <c r="J245" i="3"/>
  <c r="BK230" i="3"/>
  <c r="J192" i="3"/>
  <c r="BK164" i="3"/>
  <c r="J137" i="3"/>
  <c r="J335" i="4"/>
  <c r="BK304" i="4"/>
  <c r="BK267" i="4"/>
  <c r="BK230" i="4"/>
  <c r="J198" i="4"/>
  <c r="J143" i="4"/>
  <c r="BK339" i="4"/>
  <c r="BK311" i="4"/>
  <c r="BK285" i="4"/>
  <c r="BK272" i="4"/>
  <c r="J248" i="4"/>
  <c r="J224" i="4"/>
  <c r="J202" i="4"/>
  <c r="J139" i="4"/>
  <c r="J359" i="4"/>
  <c r="BK351" i="4"/>
  <c r="BK347" i="4"/>
  <c r="J327" i="4"/>
  <c r="BK322" i="4"/>
  <c r="BK316" i="4"/>
  <c r="J313" i="4"/>
  <c r="J294" i="4"/>
  <c r="BK289" i="4"/>
  <c r="J283" i="4"/>
  <c r="BK275" i="4"/>
  <c r="BK271" i="4"/>
  <c r="J260" i="4"/>
  <c r="BK251" i="4"/>
  <c r="J242" i="4"/>
  <c r="BK232" i="4"/>
  <c r="BK224" i="4"/>
  <c r="BK216" i="4"/>
  <c r="J208" i="4"/>
  <c r="BK200" i="4"/>
  <c r="BK191" i="4"/>
  <c r="J165" i="4"/>
  <c r="J157" i="4"/>
  <c r="BK147" i="4"/>
  <c r="J353" i="4"/>
  <c r="J320" i="4"/>
  <c r="J253" i="4"/>
  <c r="BK242" i="4"/>
  <c r="BK210" i="4"/>
  <c r="J196" i="4"/>
  <c r="BK185" i="4"/>
  <c r="J163" i="4"/>
  <c r="BK157" i="4"/>
  <c r="J137" i="4"/>
  <c r="J542" i="5"/>
  <c r="BK536" i="5"/>
  <c r="J524" i="5"/>
  <c r="BK507" i="5"/>
  <c r="BK478" i="5"/>
  <c r="J468" i="5"/>
  <c r="BK449" i="5"/>
  <c r="BK429" i="5"/>
  <c r="J412" i="5"/>
  <c r="J385" i="5"/>
  <c r="J354" i="5"/>
  <c r="BK326" i="5"/>
  <c r="J303" i="5"/>
  <c r="J284" i="5"/>
  <c r="J218" i="5"/>
  <c r="J203" i="5"/>
  <c r="J176" i="5"/>
  <c r="J552" i="5"/>
  <c r="BK487" i="5"/>
  <c r="BK466" i="5"/>
  <c r="J427" i="5"/>
  <c r="J409" i="5"/>
  <c r="BK392" i="5"/>
  <c r="BK381" i="5"/>
  <c r="BK335" i="5"/>
  <c r="J293" i="5"/>
  <c r="BK269" i="5"/>
  <c r="BK238" i="5"/>
  <c r="J209" i="5"/>
  <c r="BK191" i="5"/>
  <c r="BK165" i="5"/>
  <c r="J144" i="5"/>
  <c r="J580" i="5"/>
  <c r="J574" i="5"/>
  <c r="BK569" i="5"/>
  <c r="J561" i="5"/>
  <c r="J554" i="5"/>
  <c r="J546" i="5"/>
  <c r="J536" i="5"/>
  <c r="J526" i="5"/>
  <c r="J520" i="5"/>
  <c r="J506" i="5"/>
  <c r="BK494" i="5"/>
  <c r="J478" i="5"/>
  <c r="J470" i="5"/>
  <c r="BK460" i="5"/>
  <c r="BK445" i="5"/>
  <c r="BK440" i="5"/>
  <c r="J431" i="5"/>
  <c r="BK422" i="5"/>
  <c r="BK407" i="5"/>
  <c r="BK404" i="5"/>
  <c r="BK394" i="5"/>
  <c r="J391" i="5"/>
  <c r="BK384" i="5"/>
  <c r="J380" i="5"/>
  <c r="BK373" i="5"/>
  <c r="BK359" i="5"/>
  <c r="BK347" i="5"/>
  <c r="J340" i="5"/>
  <c r="BK330" i="5"/>
  <c r="J319" i="5"/>
  <c r="BK312" i="5"/>
  <c r="BK303" i="5"/>
  <c r="J289" i="5"/>
  <c r="BK278" i="5"/>
  <c r="BK273" i="5"/>
  <c r="BK266" i="5"/>
  <c r="J260" i="5"/>
  <c r="BK254" i="5"/>
  <c r="J246" i="5"/>
  <c r="J238" i="5"/>
  <c r="J234" i="5"/>
  <c r="BK212" i="5"/>
  <c r="BK208" i="5"/>
  <c r="J205" i="5"/>
  <c r="J193" i="5"/>
  <c r="BK180" i="5"/>
  <c r="BK163" i="5"/>
  <c r="BK160" i="5"/>
  <c r="J140" i="5"/>
  <c r="J567" i="5"/>
  <c r="J556" i="5"/>
  <c r="J528" i="5"/>
  <c r="J496" i="5"/>
  <c r="J445" i="5"/>
  <c r="J429" i="5"/>
  <c r="J414" i="5"/>
  <c r="BK380" i="5"/>
  <c r="BK371" i="5"/>
  <c r="J330" i="5"/>
  <c r="BK203" i="5"/>
  <c r="J166" i="5"/>
  <c r="J509" i="6"/>
  <c r="BK456" i="6"/>
  <c r="BK439" i="6"/>
  <c r="BK388" i="6"/>
  <c r="BK377" i="6"/>
  <c r="J362" i="6"/>
  <c r="BK331" i="6"/>
  <c r="J289" i="6"/>
  <c r="J196" i="6"/>
  <c r="BK550" i="6"/>
  <c r="BK543" i="6"/>
  <c r="J541" i="6"/>
  <c r="J538" i="6"/>
  <c r="BK532" i="6"/>
  <c r="BK528" i="6"/>
  <c r="J522" i="6"/>
  <c r="J517" i="6"/>
  <c r="BK503" i="6"/>
  <c r="J499" i="6"/>
  <c r="BK496" i="6"/>
  <c r="J488" i="6"/>
  <c r="J481" i="6"/>
  <c r="BK475" i="6"/>
  <c r="BK467" i="6"/>
  <c r="J460" i="6"/>
  <c r="J458" i="6"/>
  <c r="J450" i="6"/>
  <c r="BK441" i="6"/>
  <c r="BK426" i="6"/>
  <c r="BK414" i="6"/>
  <c r="BK403" i="6"/>
  <c r="BK396" i="6"/>
  <c r="J385" i="6"/>
  <c r="BK380" i="6"/>
  <c r="BK369" i="6"/>
  <c r="BK362" i="6"/>
  <c r="BK355" i="6"/>
  <c r="BK350" i="6"/>
  <c r="BK341" i="6"/>
  <c r="BK325" i="6"/>
  <c r="BK321" i="6"/>
  <c r="BK316" i="6"/>
  <c r="J309" i="6"/>
  <c r="J298" i="6"/>
  <c r="BK289" i="6"/>
  <c r="BK217" i="6"/>
  <c r="BK192" i="6"/>
  <c r="J172" i="6"/>
  <c r="J148" i="6"/>
  <c r="BK506" i="6"/>
  <c r="BK476" i="6"/>
  <c r="BK458" i="6"/>
  <c r="J426" i="6"/>
  <c r="BK371" i="6"/>
  <c r="J327" i="6"/>
  <c r="J280" i="6"/>
  <c r="BK272" i="6"/>
  <c r="J264" i="6"/>
  <c r="BK258" i="6"/>
  <c r="J245" i="6"/>
  <c r="BK235" i="6"/>
  <c r="BK225" i="6"/>
  <c r="J217" i="6"/>
  <c r="J194" i="6"/>
  <c r="BK188" i="6"/>
  <c r="J182" i="6"/>
  <c r="BK170" i="6"/>
  <c r="J162" i="6"/>
  <c r="J153" i="6"/>
  <c r="BK145" i="6"/>
  <c r="BK509" i="6"/>
  <c r="J492" i="6"/>
  <c r="BK478" i="6"/>
  <c r="BK460" i="6"/>
  <c r="BK450" i="6"/>
  <c r="J422" i="6"/>
  <c r="BK411" i="6"/>
  <c r="BK394" i="6"/>
  <c r="BK383" i="6"/>
  <c r="J359" i="6"/>
  <c r="J351" i="6"/>
  <c r="J339" i="6"/>
  <c r="BK327" i="6"/>
  <c r="J316" i="6"/>
  <c r="J287" i="6"/>
  <c r="J277" i="6"/>
  <c r="J268" i="6"/>
  <c r="BK259" i="6"/>
  <c r="BK245" i="6"/>
  <c r="BK232" i="6"/>
  <c r="J225" i="6"/>
  <c r="BK194" i="6"/>
  <c r="BK180" i="6"/>
  <c r="J170" i="6"/>
  <c r="J161" i="6"/>
  <c r="BK153" i="6"/>
  <c r="J145" i="6"/>
  <c r="J343" i="7"/>
  <c r="BK332" i="7"/>
  <c r="BK215" i="7"/>
  <c r="BK206" i="7"/>
  <c r="J191" i="7"/>
  <c r="J181" i="7"/>
  <c r="BK156" i="7"/>
  <c r="J150" i="7"/>
  <c r="J138" i="7"/>
  <c r="BK337" i="7"/>
  <c r="J324" i="7"/>
  <c r="BK309" i="7"/>
  <c r="J305" i="7"/>
  <c r="J298" i="7"/>
  <c r="BK292" i="7"/>
  <c r="BK285" i="7"/>
  <c r="BK273" i="7"/>
  <c r="J261" i="7"/>
  <c r="BK248" i="7"/>
  <c r="BK243" i="7"/>
  <c r="J233" i="7"/>
  <c r="BK226" i="7"/>
  <c r="BK209" i="7"/>
  <c r="BK199" i="7"/>
  <c r="J189" i="7"/>
  <c r="BK181" i="7"/>
  <c r="BK174" i="7"/>
  <c r="BK158" i="7"/>
  <c r="BK150" i="7"/>
  <c r="J349" i="7"/>
  <c r="BK302" i="7"/>
  <c r="J281" i="7"/>
  <c r="J257" i="7"/>
  <c r="J231" i="7"/>
  <c r="BK176" i="7"/>
  <c r="J146" i="7"/>
  <c r="BK289" i="7"/>
  <c r="BK244" i="7"/>
  <c r="J215" i="7"/>
  <c r="BK180" i="7"/>
  <c r="BK146" i="7"/>
  <c r="BK476" i="8"/>
  <c r="J474" i="8"/>
  <c r="J468" i="8"/>
  <c r="J458" i="8"/>
  <c r="BK446" i="8"/>
  <c r="J438" i="8"/>
  <c r="BK429" i="8"/>
  <c r="BK411" i="8"/>
  <c r="J404" i="8"/>
  <c r="BK395" i="8"/>
  <c r="J388" i="8"/>
  <c r="BK384" i="8"/>
  <c r="BK372" i="8"/>
  <c r="J351" i="8"/>
  <c r="J343" i="8"/>
  <c r="BK327" i="8"/>
  <c r="BK316" i="8"/>
  <c r="J311" i="8"/>
  <c r="BK306" i="8"/>
  <c r="BK297" i="8"/>
  <c r="J287" i="8"/>
  <c r="J272" i="8"/>
  <c r="BK254" i="8"/>
  <c r="J207" i="8"/>
  <c r="BK204" i="8"/>
  <c r="J194" i="8"/>
  <c r="J174" i="8"/>
  <c r="J159" i="8"/>
  <c r="BK132" i="8"/>
  <c r="J450" i="8"/>
  <c r="J427" i="8"/>
  <c r="J411" i="8"/>
  <c r="J374" i="8"/>
  <c r="BK355" i="8"/>
  <c r="J248" i="8"/>
  <c r="J196" i="8"/>
  <c r="J175" i="8"/>
  <c r="J155" i="8"/>
  <c r="J460" i="8"/>
  <c r="BK454" i="8"/>
  <c r="BK440" i="8"/>
  <c r="BK434" i="8"/>
  <c r="J429" i="8"/>
  <c r="J418" i="8"/>
  <c r="J409" i="8"/>
  <c r="BK403" i="8"/>
  <c r="J397" i="8"/>
  <c r="J386" i="8"/>
  <c r="J376" i="8"/>
  <c r="BK363" i="8"/>
  <c r="BK359" i="8"/>
  <c r="J341" i="8"/>
  <c r="J326" i="8"/>
  <c r="BK313" i="8"/>
  <c r="BK308" i="8"/>
  <c r="J297" i="8"/>
  <c r="BK291" i="8"/>
  <c r="BK285" i="8"/>
  <c r="BK276" i="8"/>
  <c r="BK262" i="8"/>
  <c r="BK252" i="8"/>
  <c r="BK246" i="8"/>
  <c r="BK231" i="8"/>
  <c r="BK209" i="8"/>
  <c r="BK194" i="8"/>
  <c r="BK184" i="8"/>
  <c r="BK178" i="8"/>
  <c r="BK161" i="8"/>
  <c r="BK153" i="8"/>
  <c r="BK149" i="8"/>
  <c r="J144" i="8"/>
  <c r="J139" i="8"/>
  <c r="J132" i="8"/>
  <c r="J452" i="8"/>
  <c r="BK380" i="8"/>
  <c r="BK357" i="8"/>
  <c r="J308" i="8"/>
  <c r="BK270" i="8"/>
  <c r="BK260" i="8"/>
  <c r="J235" i="8"/>
  <c r="BK200" i="8"/>
  <c r="J163" i="8"/>
  <c r="J133" i="8"/>
  <c r="J277" i="9"/>
  <c r="BK268" i="9"/>
  <c r="J258" i="9"/>
  <c r="J240" i="9"/>
  <c r="J228" i="9"/>
  <c r="J218" i="9"/>
  <c r="BK194" i="9"/>
  <c r="J188" i="9"/>
  <c r="BK180" i="9"/>
  <c r="J162" i="9"/>
  <c r="BK156" i="9"/>
  <c r="BK140" i="9"/>
  <c r="BK281" i="9"/>
  <c r="BK260" i="9"/>
  <c r="BK249" i="9"/>
  <c r="BK237" i="9"/>
  <c r="J207" i="9"/>
  <c r="J201" i="9"/>
  <c r="BK191" i="9"/>
  <c r="BK169" i="9"/>
  <c r="BK134" i="9"/>
  <c r="BK303" i="9"/>
  <c r="BK302" i="9"/>
  <c r="BK299" i="9"/>
  <c r="J296" i="9"/>
  <c r="BK277" i="9"/>
  <c r="J272" i="9"/>
  <c r="J268" i="9"/>
  <c r="J266" i="9"/>
  <c r="J259" i="9"/>
  <c r="J257" i="9"/>
  <c r="J247" i="9"/>
  <c r="BK234" i="9"/>
  <c r="BK220" i="9"/>
  <c r="BK207" i="9"/>
  <c r="BK200" i="9"/>
  <c r="BK185" i="9"/>
  <c r="J169" i="9"/>
  <c r="J156" i="9"/>
  <c r="J145" i="9"/>
  <c r="BK138" i="9"/>
  <c r="J132" i="9"/>
  <c r="J299" i="9"/>
  <c r="BK272" i="9"/>
  <c r="BK256" i="9"/>
  <c r="BK242" i="9"/>
  <c r="J230" i="9"/>
  <c r="BK216" i="9"/>
  <c r="J185" i="9"/>
  <c r="J173" i="9"/>
  <c r="J147" i="9"/>
  <c r="BK228" i="10"/>
  <c r="BK224" i="10"/>
  <c r="BK217" i="10"/>
  <c r="BK209" i="10"/>
  <c r="BK206" i="10"/>
  <c r="BK197" i="10"/>
  <c r="BK190" i="10"/>
  <c r="BK179" i="10"/>
  <c r="J165" i="10"/>
  <c r="BK154" i="10"/>
  <c r="J137" i="10"/>
  <c r="J130" i="10"/>
  <c r="BK219" i="10"/>
  <c r="J207" i="10"/>
  <c r="BK200" i="10"/>
  <c r="BK177" i="10"/>
  <c r="J160" i="10"/>
  <c r="BK130" i="10"/>
  <c r="J209" i="10"/>
  <c r="J170" i="10"/>
  <c r="BK152" i="10"/>
  <c r="J192" i="10"/>
  <c r="BK170" i="10"/>
  <c r="J133" i="10"/>
  <c r="J157" i="2"/>
  <c r="J158" i="2"/>
  <c r="BK153" i="2"/>
  <c r="J150" i="2"/>
  <c r="J142" i="2"/>
  <c r="BK140" i="2"/>
  <c r="J133" i="2"/>
  <c r="BK126" i="2"/>
  <c r="BK124" i="2"/>
  <c r="BK148" i="2"/>
  <c r="J145" i="2"/>
  <c r="BK142" i="2"/>
  <c r="BK137" i="2"/>
  <c r="BK134" i="2"/>
  <c r="BK129" i="2"/>
  <c r="BK159" i="2"/>
  <c r="BK158" i="2"/>
  <c r="J154" i="2"/>
  <c r="BK141" i="2"/>
  <c r="BK133" i="2"/>
  <c r="J129" i="2"/>
  <c r="BK480" i="3"/>
  <c r="BK463" i="3"/>
  <c r="BK421" i="3"/>
  <c r="BK397" i="3"/>
  <c r="J383" i="3"/>
  <c r="BK362" i="3"/>
  <c r="J341" i="3"/>
  <c r="BK319" i="3"/>
  <c r="BK298" i="3"/>
  <c r="BK285" i="3"/>
  <c r="BK193" i="3"/>
  <c r="J157" i="3"/>
  <c r="J147" i="3"/>
  <c r="J513" i="3"/>
  <c r="J490" i="3"/>
  <c r="J472" i="3"/>
  <c r="BK455" i="3"/>
  <c r="J435" i="3"/>
  <c r="J419" i="3"/>
  <c r="J391" i="3"/>
  <c r="BK388" i="3"/>
  <c r="J350" i="3"/>
  <c r="J334" i="3"/>
  <c r="J325" i="3"/>
  <c r="J321" i="3"/>
  <c r="BK294" i="3"/>
  <c r="BK279" i="3"/>
  <c r="J232" i="3"/>
  <c r="J143" i="3"/>
  <c r="J520" i="3"/>
  <c r="BK518" i="3"/>
  <c r="J515" i="3"/>
  <c r="J506" i="3"/>
  <c r="BK502" i="3"/>
  <c r="BK494" i="3"/>
  <c r="BK492" i="3"/>
  <c r="J486" i="3"/>
  <c r="J480" i="3"/>
  <c r="BK469" i="3"/>
  <c r="J465" i="3"/>
  <c r="BK457" i="3"/>
  <c r="BK448" i="3"/>
  <c r="BK445" i="3"/>
  <c r="J437" i="3"/>
  <c r="BK431" i="3"/>
  <c r="BK419" i="3"/>
  <c r="BK415" i="3"/>
  <c r="J411" i="3"/>
  <c r="BK401" i="3"/>
  <c r="J395" i="3"/>
  <c r="J390" i="3"/>
  <c r="J381" i="3"/>
  <c r="J378" i="3"/>
  <c r="J372" i="3"/>
  <c r="BK365" i="3"/>
  <c r="J362" i="3"/>
  <c r="BK346" i="3"/>
  <c r="J335" i="3"/>
  <c r="BK333" i="3"/>
  <c r="BK317" i="3"/>
  <c r="BK308" i="3"/>
  <c r="BK304" i="3"/>
  <c r="J298" i="3"/>
  <c r="BK288" i="3"/>
  <c r="J279" i="3"/>
  <c r="BK277" i="3"/>
  <c r="BK270" i="3"/>
  <c r="BK255" i="3"/>
  <c r="BK249" i="3"/>
  <c r="J230" i="3"/>
  <c r="J217" i="3"/>
  <c r="J213" i="3"/>
  <c r="J198" i="3"/>
  <c r="BK195" i="3"/>
  <c r="BK192" i="3"/>
  <c r="J190" i="3"/>
  <c r="J182" i="3"/>
  <c r="J164" i="3"/>
  <c r="BK155" i="3"/>
  <c r="BK147" i="3"/>
  <c r="J139" i="3"/>
  <c r="BK508" i="3"/>
  <c r="BK500" i="3"/>
  <c r="J492" i="3"/>
  <c r="BK476" i="3"/>
  <c r="J469" i="3"/>
  <c r="J457" i="3"/>
  <c r="J433" i="3"/>
  <c r="J421" i="3"/>
  <c r="J406" i="3"/>
  <c r="BK395" i="3"/>
  <c r="J379" i="3"/>
  <c r="BK372" i="3"/>
  <c r="BK367" i="3"/>
  <c r="BK352" i="3"/>
  <c r="J346" i="3"/>
  <c r="J331" i="3"/>
  <c r="J319" i="3"/>
  <c r="J286" i="3"/>
  <c r="J277" i="3"/>
  <c r="J272" i="3"/>
  <c r="BK258" i="3"/>
  <c r="J253" i="3"/>
  <c r="BK247" i="3"/>
  <c r="BK232" i="3"/>
  <c r="BK222" i="3"/>
  <c r="J194" i="3"/>
  <c r="J189" i="3"/>
  <c r="BK162" i="3"/>
  <c r="BK151" i="3"/>
  <c r="J347" i="4"/>
  <c r="BK337" i="4"/>
  <c r="BK309" i="4"/>
  <c r="J300" i="4"/>
  <c r="J287" i="4"/>
  <c r="J254" i="4"/>
  <c r="BK238" i="4"/>
  <c r="BK226" i="4"/>
  <c r="BK208" i="4"/>
  <c r="J191" i="4"/>
  <c r="J149" i="4"/>
  <c r="BK139" i="4"/>
  <c r="BK343" i="4"/>
  <c r="J318" i="4"/>
  <c r="J304" i="4"/>
  <c r="J298" i="4"/>
  <c r="BK281" i="4"/>
  <c r="BK276" i="4"/>
  <c r="BK260" i="4"/>
  <c r="BK240" i="4"/>
  <c r="BK228" i="4"/>
  <c r="J206" i="4"/>
  <c r="BK192" i="4"/>
  <c r="BK165" i="4"/>
  <c r="BK133" i="4"/>
  <c r="BK359" i="4"/>
  <c r="BK353" i="4"/>
  <c r="J349" i="4"/>
  <c r="J343" i="4"/>
  <c r="J330" i="4"/>
  <c r="J326" i="4"/>
  <c r="BK320" i="4"/>
  <c r="BK314" i="4"/>
  <c r="J309" i="4"/>
  <c r="J308" i="4"/>
  <c r="BK292" i="4"/>
  <c r="BK287" i="4"/>
  <c r="BK280" i="4"/>
  <c r="J275" i="4"/>
  <c r="BK269" i="4"/>
  <c r="J265" i="4"/>
  <c r="BK254" i="4"/>
  <c r="BK248" i="4"/>
  <c r="J246" i="4"/>
  <c r="BK239" i="4"/>
  <c r="J230" i="4"/>
  <c r="J226" i="4"/>
  <c r="BK218" i="4"/>
  <c r="BK214" i="4"/>
  <c r="BK206" i="4"/>
  <c r="J203" i="4"/>
  <c r="BK196" i="4"/>
  <c r="J185" i="4"/>
  <c r="BK176" i="4"/>
  <c r="BK161" i="4"/>
  <c r="J155" i="4"/>
  <c r="BK149" i="4"/>
  <c r="BK141" i="4"/>
  <c r="BK335" i="4"/>
  <c r="J322" i="4"/>
  <c r="BK398" i="5"/>
  <c r="J397" i="5"/>
  <c r="J373" i="5"/>
  <c r="J359" i="5"/>
  <c r="BK351" i="5"/>
  <c r="BK328" i="5"/>
  <c r="BK319" i="5"/>
  <c r="BK299" i="5"/>
  <c r="J278" i="5"/>
  <c r="J266" i="5"/>
  <c r="J211" i="5"/>
  <c r="J199" i="5"/>
  <c r="J191" i="5"/>
  <c r="J160" i="5"/>
  <c r="BK526" i="5"/>
  <c r="BK506" i="5"/>
  <c r="BK477" i="5"/>
  <c r="BK470" i="5"/>
  <c r="J433" i="5"/>
  <c r="J422" i="5"/>
  <c r="J398" i="5"/>
  <c r="BK387" i="5"/>
  <c r="J361" i="5"/>
  <c r="J343" i="5"/>
  <c r="BK301" i="5"/>
  <c r="BK276" i="5"/>
  <c r="BK267" i="5"/>
  <c r="BK234" i="5"/>
  <c r="J210" i="5"/>
  <c r="J201" i="5"/>
  <c r="J183" i="5"/>
  <c r="J182" i="5"/>
  <c r="J162" i="5"/>
  <c r="BK578" i="5"/>
  <c r="BK574" i="5"/>
  <c r="BK572" i="5"/>
  <c r="BK565" i="5"/>
  <c r="BK559" i="5"/>
  <c r="BK554" i="5"/>
  <c r="BK552" i="5"/>
  <c r="J544" i="5"/>
  <c r="BK538" i="5"/>
  <c r="J530" i="5"/>
  <c r="BK524" i="5"/>
  <c r="J518" i="5"/>
  <c r="BK509" i="5"/>
  <c r="BK502" i="5"/>
  <c r="BK500" i="5"/>
  <c r="BK496" i="5"/>
  <c r="J494" i="5"/>
  <c r="BK482" i="5"/>
  <c r="J476" i="5"/>
  <c r="BK473" i="5"/>
  <c r="J462" i="5"/>
  <c r="BK447" i="5"/>
  <c r="BK438" i="5"/>
  <c r="BK433" i="5"/>
  <c r="J424" i="5"/>
  <c r="BK414" i="5"/>
  <c r="BK405" i="5"/>
  <c r="J396" i="5"/>
  <c r="BK391" i="5"/>
  <c r="J389" i="5"/>
  <c r="J384" i="5"/>
  <c r="BK378" i="5"/>
  <c r="J371" i="5"/>
  <c r="BK366" i="5"/>
  <c r="BK361" i="5"/>
  <c r="BK352" i="5"/>
  <c r="BK345" i="5"/>
  <c r="J335" i="5"/>
  <c r="BK324" i="5"/>
  <c r="BK315" i="5"/>
  <c r="J305" i="5"/>
  <c r="BK295" i="5"/>
  <c r="BK293" i="5"/>
  <c r="BK282" i="5"/>
  <c r="BK274" i="5"/>
  <c r="BK271" i="5"/>
  <c r="BK262" i="5"/>
  <c r="J258" i="5"/>
  <c r="J254" i="5"/>
  <c r="BK246" i="5"/>
  <c r="J240" i="5"/>
  <c r="BK231" i="5"/>
  <c r="J227" i="5"/>
  <c r="BK210" i="5"/>
  <c r="BK206" i="5"/>
  <c r="BK199" i="5"/>
  <c r="J187" i="5"/>
  <c r="BK176" i="5"/>
  <c r="J165" i="5"/>
  <c r="BK162" i="5"/>
  <c r="J146" i="5"/>
  <c r="J139" i="5"/>
  <c r="J565" i="5"/>
  <c r="BK550" i="5"/>
  <c r="BK518" i="5"/>
  <c r="BK490" i="5"/>
  <c r="BK475" i="5"/>
  <c r="BK431" i="5"/>
  <c r="J416" i="5"/>
  <c r="J342" i="5"/>
  <c r="J309" i="5"/>
  <c r="BK216" i="5"/>
  <c r="J174" i="5"/>
  <c r="BK140" i="5"/>
  <c r="J470" i="6"/>
  <c r="J416" i="6"/>
  <c r="J380" i="6"/>
  <c r="BK365" i="6"/>
  <c r="J334" i="6"/>
  <c r="BK298" i="6"/>
  <c r="J222" i="6"/>
  <c r="BK159" i="6"/>
  <c r="J543" i="6"/>
  <c r="BK540" i="6"/>
  <c r="BK534" i="6"/>
  <c r="J532" i="6"/>
  <c r="BK524" i="6"/>
  <c r="BK517" i="6"/>
  <c r="J512" i="6"/>
  <c r="BK498" i="6"/>
  <c r="BK492" i="6"/>
  <c r="BK486" i="6"/>
  <c r="J478" i="6"/>
  <c r="J472" i="6"/>
  <c r="BK461" i="6"/>
  <c r="J456" i="6"/>
  <c r="BK452" i="6"/>
  <c r="BK445" i="6"/>
  <c r="J430" i="6"/>
  <c r="BK422" i="6"/>
  <c r="BK408" i="6"/>
  <c r="J403" i="6"/>
  <c r="J394" i="6"/>
  <c r="J383" i="6"/>
  <c r="BK378" i="6"/>
  <c r="J365" i="6"/>
  <c r="BK359" i="6"/>
  <c r="BK352" i="6"/>
  <c r="J350" i="6"/>
  <c r="BK339" i="6"/>
  <c r="J333" i="6"/>
  <c r="BK323" i="6"/>
  <c r="J318" i="6"/>
  <c r="BK309" i="6"/>
  <c r="BK302" i="6"/>
  <c r="BK290" i="6"/>
  <c r="BK256" i="6"/>
  <c r="J191" i="6"/>
  <c r="BK162" i="6"/>
  <c r="J545" i="6"/>
  <c r="J490" i="6"/>
  <c r="J461" i="6"/>
  <c r="BK430" i="6"/>
  <c r="BK420" i="6"/>
  <c r="BK392" i="6"/>
  <c r="BK343" i="6"/>
  <c r="BK292" i="6"/>
  <c r="BK279" i="6"/>
  <c r="J270" i="6"/>
  <c r="BK262" i="6"/>
  <c r="J259" i="6"/>
  <c r="BK250" i="6"/>
  <c r="BK230" i="6"/>
  <c r="BK223" i="6"/>
  <c r="J215" i="6"/>
  <c r="BK193" i="6"/>
  <c r="BK190" i="6"/>
  <c r="J180" i="6"/>
  <c r="J168" i="6"/>
  <c r="J157" i="6"/>
  <c r="BK149" i="6"/>
  <c r="BK522" i="6"/>
  <c r="J501" i="6"/>
  <c r="BK481" i="6"/>
  <c r="J465" i="6"/>
  <c r="J445" i="6"/>
  <c r="J414" i="6"/>
  <c r="J401" i="6"/>
  <c r="J392" i="6"/>
  <c r="J377" i="6"/>
  <c r="BK357" i="6"/>
  <c r="J343" i="6"/>
  <c r="BK329" i="6"/>
  <c r="J323" i="6"/>
  <c r="J311" i="6"/>
  <c r="BK285" i="6"/>
  <c r="J272" i="6"/>
  <c r="J266" i="6"/>
  <c r="BK264" i="6"/>
  <c r="J256" i="6"/>
  <c r="J250" i="6"/>
  <c r="BK228" i="6"/>
  <c r="J197" i="6"/>
  <c r="J186" i="6"/>
  <c r="BK172" i="6"/>
  <c r="J164" i="6"/>
  <c r="BK155" i="6"/>
  <c r="BK348" i="7"/>
  <c r="J342" i="7"/>
  <c r="J327" i="7"/>
  <c r="BK207" i="7"/>
  <c r="J204" i="7"/>
  <c r="BK195" i="7"/>
  <c r="BK185" i="7"/>
  <c r="BK168" i="7"/>
  <c r="J154" i="7"/>
  <c r="J148" i="7"/>
  <c r="BK343" i="7"/>
  <c r="J332" i="7"/>
  <c r="J321" i="7"/>
  <c r="BK307" i="7"/>
  <c r="J302" i="7"/>
  <c r="J294" i="7"/>
  <c r="J286" i="7"/>
  <c r="J269" i="7"/>
  <c r="J265" i="7"/>
  <c r="BK250" i="7"/>
  <c r="J241" i="7"/>
  <c r="BK237" i="7"/>
  <c r="BK229" i="7"/>
  <c r="J220" i="7"/>
  <c r="J202" i="7"/>
  <c r="J193" i="7"/>
  <c r="J185" i="7"/>
  <c r="J176" i="7"/>
  <c r="J168" i="7"/>
  <c r="BK154" i="7"/>
  <c r="BK138" i="7"/>
  <c r="BK294" i="7"/>
  <c r="J279" i="7"/>
  <c r="J250" i="7"/>
  <c r="J235" i="7"/>
  <c r="BK193" i="7"/>
  <c r="J144" i="7"/>
  <c r="BK284" i="7"/>
  <c r="BK233" i="7"/>
  <c r="J206" i="7"/>
  <c r="BK172" i="7"/>
  <c r="BK472" i="8"/>
  <c r="BK465" i="8"/>
  <c r="J459" i="8"/>
  <c r="BK457" i="8"/>
  <c r="J440" i="8"/>
  <c r="J431" i="8"/>
  <c r="BK413" i="8"/>
  <c r="J403" i="8"/>
  <c r="J393" i="8"/>
  <c r="BK387" i="8"/>
  <c r="BK376" i="8"/>
  <c r="J357" i="8"/>
  <c r="J347" i="8"/>
  <c r="J331" i="8"/>
  <c r="BK320" i="8"/>
  <c r="J313" i="8"/>
  <c r="BK304" i="8"/>
  <c r="BK295" i="8"/>
  <c r="J285" i="8"/>
  <c r="J276" i="8"/>
  <c r="J266" i="8"/>
  <c r="J252" i="8"/>
  <c r="J213" i="8"/>
  <c r="J198" i="8"/>
  <c r="J182" i="8"/>
  <c r="BK175" i="8"/>
  <c r="J165" i="8"/>
  <c r="J141" i="8"/>
  <c r="BK461" i="8"/>
  <c r="J446" i="8"/>
  <c r="BK418" i="8"/>
  <c r="BK393" i="8"/>
  <c r="J359" i="8"/>
  <c r="BK283" i="8"/>
  <c r="BK226" i="8"/>
  <c r="J188" i="8"/>
  <c r="BK165" i="8"/>
  <c r="J462" i="8"/>
  <c r="J457" i="8"/>
  <c r="BK448" i="8"/>
  <c r="BK438" i="8"/>
  <c r="J432" i="8"/>
  <c r="J424" i="8"/>
  <c r="BK404" i="8"/>
  <c r="BK402" i="8"/>
  <c r="J395" i="8"/>
  <c r="BK388" i="8"/>
  <c r="J382" i="8"/>
  <c r="BK374" i="8"/>
  <c r="BK369" i="8"/>
  <c r="BK351" i="8"/>
  <c r="BK339" i="8"/>
  <c r="J327" i="8"/>
  <c r="J316" i="8"/>
  <c r="BK310" i="8"/>
  <c r="J299" i="8"/>
  <c r="BK293" i="8"/>
  <c r="J283" i="8"/>
  <c r="BK272" i="8"/>
  <c r="BK266" i="8"/>
  <c r="J258" i="8"/>
  <c r="BK248" i="8"/>
  <c r="BK235" i="8"/>
  <c r="J226" i="8"/>
  <c r="BK207" i="8"/>
  <c r="BK202" i="8"/>
  <c r="BK188" i="8"/>
  <c r="BK182" i="8"/>
  <c r="BK173" i="8"/>
  <c r="BK170" i="8"/>
  <c r="BK163" i="8"/>
  <c r="BK155" i="8"/>
  <c r="BK151" i="8"/>
  <c r="BK143" i="8"/>
  <c r="J137" i="8"/>
  <c r="BK474" i="8"/>
  <c r="BK427" i="8"/>
  <c r="BK397" i="8"/>
  <c r="J365" i="8"/>
  <c r="BK317" i="8"/>
  <c r="J294" i="8"/>
  <c r="J264" i="8"/>
  <c r="J254" i="8"/>
  <c r="BK242" i="8"/>
  <c r="J231" i="8"/>
  <c r="J151" i="8"/>
  <c r="J143" i="8"/>
  <c r="BK296" i="9"/>
  <c r="BK269" i="9"/>
  <c r="BK262" i="9"/>
  <c r="BK246" i="9"/>
  <c r="BK230" i="9"/>
  <c r="J200" i="9"/>
  <c r="J190" i="9"/>
  <c r="J166" i="9"/>
  <c r="BK145" i="9"/>
  <c r="J289" i="9"/>
  <c r="J264" i="9"/>
  <c r="J216" i="9"/>
  <c r="J193" i="9"/>
  <c r="J182" i="9"/>
  <c r="J171" i="9"/>
  <c r="J160" i="9"/>
  <c r="J303" i="9"/>
  <c r="BK287" i="9"/>
  <c r="J275" i="9"/>
  <c r="J269" i="9"/>
  <c r="J262" i="9"/>
  <c r="BK255" i="9"/>
  <c r="BK251" i="9"/>
  <c r="J244" i="9"/>
  <c r="BK240" i="9"/>
  <c r="J236" i="9"/>
  <c r="BK228" i="9"/>
  <c r="BK225" i="9"/>
  <c r="BK218" i="9"/>
  <c r="J211" i="9"/>
  <c r="J197" i="9"/>
  <c r="BK175" i="9"/>
  <c r="BK158" i="9"/>
  <c r="BK147" i="9"/>
  <c r="J140" i="9"/>
  <c r="J305" i="9"/>
  <c r="J294" i="9"/>
  <c r="BK279" i="9"/>
  <c r="BK257" i="9"/>
  <c r="J255" i="9"/>
  <c r="J239" i="9"/>
  <c r="J227" i="9"/>
  <c r="J194" i="9"/>
  <c r="BK177" i="9"/>
  <c r="J148" i="9"/>
  <c r="J222" i="10"/>
  <c r="BK215" i="10"/>
  <c r="BK208" i="10"/>
  <c r="J204" i="10"/>
  <c r="BK196" i="10"/>
  <c r="J188" i="10"/>
  <c r="J183" i="10"/>
  <c r="J177" i="10"/>
  <c r="BK162" i="10"/>
  <c r="BK142" i="10"/>
  <c r="BK133" i="10"/>
  <c r="J228" i="10"/>
  <c r="BK221" i="10"/>
  <c r="J203" i="10"/>
  <c r="BK188" i="10"/>
  <c r="BK165" i="10"/>
  <c r="J142" i="10"/>
  <c r="J224" i="10"/>
  <c r="J206" i="10"/>
  <c r="J158" i="10"/>
  <c r="J197" i="10"/>
  <c r="J185" i="10"/>
  <c r="J168" i="10"/>
  <c r="J152" i="10"/>
  <c r="T123" i="2" l="1"/>
  <c r="T147" i="2"/>
  <c r="P152" i="2"/>
  <c r="T152" i="2"/>
  <c r="R156" i="2"/>
  <c r="T136" i="3"/>
  <c r="T135" i="3" s="1"/>
  <c r="T280" i="3"/>
  <c r="T316" i="3"/>
  <c r="BK357" i="3"/>
  <c r="J357" i="3" s="1"/>
  <c r="J103" i="3" s="1"/>
  <c r="T357" i="3"/>
  <c r="T369" i="3"/>
  <c r="T405" i="3"/>
  <c r="T412" i="3"/>
  <c r="BK430" i="3"/>
  <c r="J430" i="3" s="1"/>
  <c r="J109" i="3" s="1"/>
  <c r="T430" i="3"/>
  <c r="P434" i="3"/>
  <c r="R450" i="3"/>
  <c r="P485" i="3"/>
  <c r="P484" i="3"/>
  <c r="P132" i="4"/>
  <c r="P215" i="4"/>
  <c r="T223" i="4"/>
  <c r="BK264" i="4"/>
  <c r="J264" i="4" s="1"/>
  <c r="J102" i="4" s="1"/>
  <c r="BK291" i="4"/>
  <c r="J291" i="4"/>
  <c r="J103" i="4" s="1"/>
  <c r="BK324" i="4"/>
  <c r="J324" i="4" s="1"/>
  <c r="J104" i="4" s="1"/>
  <c r="BK336" i="4"/>
  <c r="BK358" i="4"/>
  <c r="J358" i="4" s="1"/>
  <c r="J110" i="4" s="1"/>
  <c r="R138" i="5"/>
  <c r="P311" i="5"/>
  <c r="P363" i="5"/>
  <c r="P411" i="5"/>
  <c r="P472" i="5"/>
  <c r="P484" i="5"/>
  <c r="BK493" i="5"/>
  <c r="J493" i="5"/>
  <c r="J111" i="5" s="1"/>
  <c r="P493" i="5"/>
  <c r="P533" i="5"/>
  <c r="P532" i="5"/>
  <c r="R571" i="5"/>
  <c r="P144" i="6"/>
  <c r="P274" i="6"/>
  <c r="T308" i="6"/>
  <c r="BK387" i="6"/>
  <c r="J387" i="6"/>
  <c r="J107" i="6" s="1"/>
  <c r="BK469" i="6"/>
  <c r="J469" i="6" s="1"/>
  <c r="J108" i="6" s="1"/>
  <c r="P483" i="6"/>
  <c r="BK519" i="6"/>
  <c r="J519" i="6" s="1"/>
  <c r="J116" i="6" s="1"/>
  <c r="T523" i="6"/>
  <c r="P137" i="7"/>
  <c r="R182" i="7"/>
  <c r="BK228" i="7"/>
  <c r="J228" i="7" s="1"/>
  <c r="J101" i="7" s="1"/>
  <c r="BK256" i="7"/>
  <c r="J256" i="7"/>
  <c r="J103" i="7" s="1"/>
  <c r="BK280" i="7"/>
  <c r="J280" i="7" s="1"/>
  <c r="J106" i="7" s="1"/>
  <c r="P316" i="7"/>
  <c r="T326" i="7"/>
  <c r="BK341" i="7"/>
  <c r="J341" i="7"/>
  <c r="J113" i="7" s="1"/>
  <c r="BK347" i="7"/>
  <c r="J347" i="7"/>
  <c r="J115" i="7" s="1"/>
  <c r="T131" i="8"/>
  <c r="R275" i="8"/>
  <c r="T275" i="8"/>
  <c r="BK325" i="8"/>
  <c r="J325" i="8" s="1"/>
  <c r="J101" i="8" s="1"/>
  <c r="BK371" i="8"/>
  <c r="J371" i="8"/>
  <c r="J103" i="8"/>
  <c r="R415" i="8"/>
  <c r="T456" i="8"/>
  <c r="BK471" i="8"/>
  <c r="J471" i="8" s="1"/>
  <c r="J109" i="8" s="1"/>
  <c r="BK131" i="9"/>
  <c r="BK199" i="9"/>
  <c r="J199" i="9" s="1"/>
  <c r="J104" i="9" s="1"/>
  <c r="R176" i="10"/>
  <c r="R123" i="2"/>
  <c r="R122" i="2" s="1"/>
  <c r="R121" i="2" s="1"/>
  <c r="R147" i="2"/>
  <c r="R152" i="2"/>
  <c r="BK136" i="3"/>
  <c r="J136" i="3"/>
  <c r="J98" i="3" s="1"/>
  <c r="BK280" i="3"/>
  <c r="J280" i="3" s="1"/>
  <c r="J99" i="3" s="1"/>
  <c r="BK316" i="3"/>
  <c r="J316" i="3" s="1"/>
  <c r="J100" i="3" s="1"/>
  <c r="BK369" i="3"/>
  <c r="J369" i="3" s="1"/>
  <c r="J104" i="3" s="1"/>
  <c r="BK405" i="3"/>
  <c r="J405" i="3"/>
  <c r="J105" i="3" s="1"/>
  <c r="R412" i="3"/>
  <c r="BK434" i="3"/>
  <c r="J434" i="3"/>
  <c r="J110" i="3" s="1"/>
  <c r="P450" i="3"/>
  <c r="T485" i="3"/>
  <c r="T484" i="3"/>
  <c r="T132" i="4"/>
  <c r="T215" i="4"/>
  <c r="BK223" i="4"/>
  <c r="J223" i="4"/>
  <c r="J100" i="4" s="1"/>
  <c r="BK252" i="4"/>
  <c r="J252" i="4" s="1"/>
  <c r="J101" i="4" s="1"/>
  <c r="T252" i="4"/>
  <c r="T264" i="4"/>
  <c r="T291" i="4"/>
  <c r="P324" i="4"/>
  <c r="P332" i="4"/>
  <c r="T332" i="4"/>
  <c r="T336" i="4"/>
  <c r="R358" i="4"/>
  <c r="R357" i="4"/>
  <c r="BK138" i="5"/>
  <c r="J138" i="5" s="1"/>
  <c r="J100" i="5" s="1"/>
  <c r="T138" i="5"/>
  <c r="P275" i="5"/>
  <c r="R275" i="5"/>
  <c r="BK311" i="5"/>
  <c r="J311" i="5" s="1"/>
  <c r="J102" i="5" s="1"/>
  <c r="T311" i="5"/>
  <c r="BK363" i="5"/>
  <c r="J363" i="5" s="1"/>
  <c r="J104" i="5" s="1"/>
  <c r="R363" i="5"/>
  <c r="BK411" i="5"/>
  <c r="J411" i="5"/>
  <c r="J105" i="5" s="1"/>
  <c r="T411" i="5"/>
  <c r="BK472" i="5"/>
  <c r="J472" i="5" s="1"/>
  <c r="J106" i="5" s="1"/>
  <c r="T472" i="5"/>
  <c r="BK484" i="5"/>
  <c r="T484" i="5"/>
  <c r="BK489" i="5"/>
  <c r="J489" i="5"/>
  <c r="J110" i="5"/>
  <c r="R489" i="5"/>
  <c r="R493" i="5"/>
  <c r="T493" i="5"/>
  <c r="T533" i="5"/>
  <c r="T532" i="5"/>
  <c r="P571" i="5"/>
  <c r="T144" i="6"/>
  <c r="T274" i="6"/>
  <c r="P308" i="6"/>
  <c r="BK338" i="6"/>
  <c r="J338" i="6" s="1"/>
  <c r="J103" i="6" s="1"/>
  <c r="R338" i="6"/>
  <c r="BK347" i="6"/>
  <c r="J347" i="6"/>
  <c r="J104" i="6"/>
  <c r="R347" i="6"/>
  <c r="BK354" i="6"/>
  <c r="J354" i="6" s="1"/>
  <c r="J105" i="6" s="1"/>
  <c r="P354" i="6"/>
  <c r="R354" i="6"/>
  <c r="P364" i="6"/>
  <c r="R364" i="6"/>
  <c r="T364" i="6"/>
  <c r="R387" i="6"/>
  <c r="R469" i="6"/>
  <c r="T469" i="6"/>
  <c r="R483" i="6"/>
  <c r="P514" i="6"/>
  <c r="R514" i="6"/>
  <c r="P519" i="6"/>
  <c r="R519" i="6"/>
  <c r="T519" i="6"/>
  <c r="R523" i="6"/>
  <c r="T137" i="7"/>
  <c r="P182" i="7"/>
  <c r="T182" i="7"/>
  <c r="P201" i="7"/>
  <c r="T201" i="7"/>
  <c r="T228" i="7"/>
  <c r="BK249" i="7"/>
  <c r="J249" i="7" s="1"/>
  <c r="J102" i="7" s="1"/>
  <c r="P249" i="7"/>
  <c r="R249" i="7"/>
  <c r="T249" i="7"/>
  <c r="T256" i="7"/>
  <c r="R280" i="7"/>
  <c r="BK316" i="7"/>
  <c r="J316" i="7" s="1"/>
  <c r="J107" i="7" s="1"/>
  <c r="T316" i="7"/>
  <c r="R326" i="7"/>
  <c r="BK334" i="7"/>
  <c r="J334" i="7"/>
  <c r="J111" i="7" s="1"/>
  <c r="T334" i="7"/>
  <c r="P341" i="7"/>
  <c r="P340" i="7"/>
  <c r="T341" i="7"/>
  <c r="T340" i="7"/>
  <c r="R347" i="7"/>
  <c r="R346" i="7"/>
  <c r="BK131" i="8"/>
  <c r="BK275" i="8"/>
  <c r="J275" i="8" s="1"/>
  <c r="J99" i="8" s="1"/>
  <c r="P275" i="8"/>
  <c r="BK282" i="8"/>
  <c r="J282" i="8" s="1"/>
  <c r="J100" i="8" s="1"/>
  <c r="T282" i="8"/>
  <c r="P325" i="8"/>
  <c r="BK354" i="8"/>
  <c r="J354" i="8"/>
  <c r="J102" i="8" s="1"/>
  <c r="P354" i="8"/>
  <c r="P371" i="8"/>
  <c r="R371" i="8"/>
  <c r="T371" i="8"/>
  <c r="T415" i="8"/>
  <c r="R456" i="8"/>
  <c r="BK467" i="8"/>
  <c r="J467" i="8"/>
  <c r="J108" i="8" s="1"/>
  <c r="R467" i="8"/>
  <c r="T467" i="8"/>
  <c r="P471" i="8"/>
  <c r="T131" i="9"/>
  <c r="P179" i="9"/>
  <c r="R179" i="9"/>
  <c r="T179" i="9"/>
  <c r="BK187" i="9"/>
  <c r="J187" i="9"/>
  <c r="J103" i="9"/>
  <c r="P187" i="9"/>
  <c r="R187" i="9"/>
  <c r="T187" i="9"/>
  <c r="P199" i="9"/>
  <c r="BK293" i="9"/>
  <c r="J293" i="9" s="1"/>
  <c r="J105" i="9" s="1"/>
  <c r="P293" i="9"/>
  <c r="BK297" i="9"/>
  <c r="J297" i="9"/>
  <c r="J106" i="9" s="1"/>
  <c r="P297" i="9"/>
  <c r="BK125" i="10"/>
  <c r="J125" i="10"/>
  <c r="J98" i="10"/>
  <c r="R125" i="10"/>
  <c r="BK167" i="10"/>
  <c r="J167" i="10" s="1"/>
  <c r="J99" i="10" s="1"/>
  <c r="P167" i="10"/>
  <c r="R167" i="10"/>
  <c r="BK176" i="10"/>
  <c r="J176" i="10" s="1"/>
  <c r="J100" i="10" s="1"/>
  <c r="T176" i="10"/>
  <c r="BK202" i="10"/>
  <c r="J202" i="10" s="1"/>
  <c r="J102" i="10" s="1"/>
  <c r="T202" i="10"/>
  <c r="BK123" i="2"/>
  <c r="J123" i="2"/>
  <c r="J98" i="2"/>
  <c r="BK147" i="2"/>
  <c r="J147" i="2"/>
  <c r="J99" i="2" s="1"/>
  <c r="T156" i="2"/>
  <c r="P136" i="3"/>
  <c r="R280" i="3"/>
  <c r="R316" i="3"/>
  <c r="P357" i="3"/>
  <c r="P369" i="3"/>
  <c r="R405" i="3"/>
  <c r="BK412" i="3"/>
  <c r="J412" i="3"/>
  <c r="J107" i="3" s="1"/>
  <c r="R430" i="3"/>
  <c r="R434" i="3"/>
  <c r="R429" i="3"/>
  <c r="BK450" i="3"/>
  <c r="J450" i="3"/>
  <c r="J112" i="3" s="1"/>
  <c r="BK485" i="3"/>
  <c r="J485" i="3"/>
  <c r="J114" i="3" s="1"/>
  <c r="R132" i="4"/>
  <c r="R215" i="4"/>
  <c r="P223" i="4"/>
  <c r="P252" i="4"/>
  <c r="R264" i="4"/>
  <c r="R291" i="4"/>
  <c r="T324" i="4"/>
  <c r="BK332" i="4"/>
  <c r="J332" i="4"/>
  <c r="J107" i="4"/>
  <c r="R332" i="4"/>
  <c r="R336" i="4"/>
  <c r="P358" i="4"/>
  <c r="P357" i="4" s="1"/>
  <c r="P138" i="5"/>
  <c r="P137" i="5" s="1"/>
  <c r="BK275" i="5"/>
  <c r="J275" i="5"/>
  <c r="J101" i="5" s="1"/>
  <c r="T275" i="5"/>
  <c r="R311" i="5"/>
  <c r="T363" i="5"/>
  <c r="R411" i="5"/>
  <c r="R472" i="5"/>
  <c r="R484" i="5"/>
  <c r="R483" i="5"/>
  <c r="P489" i="5"/>
  <c r="T489" i="5"/>
  <c r="R533" i="5"/>
  <c r="R532" i="5" s="1"/>
  <c r="T571" i="5"/>
  <c r="R144" i="6"/>
  <c r="BK274" i="6"/>
  <c r="J274" i="6" s="1"/>
  <c r="J101" i="6" s="1"/>
  <c r="BK308" i="6"/>
  <c r="J308" i="6" s="1"/>
  <c r="J102" i="6" s="1"/>
  <c r="P338" i="6"/>
  <c r="P347" i="6"/>
  <c r="BK364" i="6"/>
  <c r="J364" i="6"/>
  <c r="J106" i="6" s="1"/>
  <c r="T387" i="6"/>
  <c r="BK483" i="6"/>
  <c r="J483" i="6" s="1"/>
  <c r="J111" i="6" s="1"/>
  <c r="BK514" i="6"/>
  <c r="J514" i="6"/>
  <c r="J115" i="6" s="1"/>
  <c r="BK523" i="6"/>
  <c r="J523" i="6"/>
  <c r="J117" i="6" s="1"/>
  <c r="BK137" i="7"/>
  <c r="BK136" i="7" s="1"/>
  <c r="J136" i="7" s="1"/>
  <c r="J97" i="7" s="1"/>
  <c r="BK182" i="7"/>
  <c r="J182" i="7"/>
  <c r="J99" i="7" s="1"/>
  <c r="R201" i="7"/>
  <c r="P228" i="7"/>
  <c r="P256" i="7"/>
  <c r="T280" i="7"/>
  <c r="BK326" i="7"/>
  <c r="J326" i="7"/>
  <c r="J110" i="7" s="1"/>
  <c r="P334" i="7"/>
  <c r="R341" i="7"/>
  <c r="R340" i="7" s="1"/>
  <c r="T347" i="7"/>
  <c r="T346" i="7" s="1"/>
  <c r="R131" i="8"/>
  <c r="R282" i="8"/>
  <c r="T325" i="8"/>
  <c r="T354" i="8"/>
  <c r="P415" i="8"/>
  <c r="P456" i="8"/>
  <c r="T471" i="8"/>
  <c r="P131" i="9"/>
  <c r="P130" i="9" s="1"/>
  <c r="P129" i="9" s="1"/>
  <c r="AU104" i="1" s="1"/>
  <c r="AU103" i="1" s="1"/>
  <c r="BK179" i="9"/>
  <c r="J179" i="9"/>
  <c r="J102" i="9" s="1"/>
  <c r="T199" i="9"/>
  <c r="T293" i="9"/>
  <c r="T297" i="9"/>
  <c r="P125" i="10"/>
  <c r="P176" i="10"/>
  <c r="P202" i="10"/>
  <c r="P123" i="2"/>
  <c r="P122" i="2" s="1"/>
  <c r="P121" i="2" s="1"/>
  <c r="AU95" i="1" s="1"/>
  <c r="P147" i="2"/>
  <c r="BK152" i="2"/>
  <c r="J152" i="2" s="1"/>
  <c r="J100" i="2" s="1"/>
  <c r="BK156" i="2"/>
  <c r="J156" i="2" s="1"/>
  <c r="J101" i="2" s="1"/>
  <c r="P156" i="2"/>
  <c r="R136" i="3"/>
  <c r="P280" i="3"/>
  <c r="P316" i="3"/>
  <c r="R357" i="3"/>
  <c r="R135" i="3" s="1"/>
  <c r="R369" i="3"/>
  <c r="P405" i="3"/>
  <c r="P412" i="3"/>
  <c r="P430" i="3"/>
  <c r="P429" i="3"/>
  <c r="T434" i="3"/>
  <c r="T450" i="3"/>
  <c r="R485" i="3"/>
  <c r="R484" i="3" s="1"/>
  <c r="BK132" i="4"/>
  <c r="J132" i="4" s="1"/>
  <c r="J98" i="4" s="1"/>
  <c r="BK215" i="4"/>
  <c r="J215" i="4"/>
  <c r="J99" i="4"/>
  <c r="R223" i="4"/>
  <c r="R252" i="4"/>
  <c r="P264" i="4"/>
  <c r="P291" i="4"/>
  <c r="R324" i="4"/>
  <c r="P336" i="4"/>
  <c r="P331" i="4" s="1"/>
  <c r="T358" i="4"/>
  <c r="T357" i="4" s="1"/>
  <c r="BK533" i="5"/>
  <c r="J533" i="5"/>
  <c r="J113" i="5" s="1"/>
  <c r="BK571" i="5"/>
  <c r="J571" i="5" s="1"/>
  <c r="J114" i="5" s="1"/>
  <c r="BK144" i="6"/>
  <c r="J144" i="6"/>
  <c r="J100" i="6" s="1"/>
  <c r="R274" i="6"/>
  <c r="R308" i="6"/>
  <c r="T338" i="6"/>
  <c r="T347" i="6"/>
  <c r="T354" i="6"/>
  <c r="P387" i="6"/>
  <c r="P469" i="6"/>
  <c r="T483" i="6"/>
  <c r="T482" i="6"/>
  <c r="T514" i="6"/>
  <c r="P523" i="6"/>
  <c r="R137" i="7"/>
  <c r="BK201" i="7"/>
  <c r="J201" i="7"/>
  <c r="J100" i="7"/>
  <c r="R228" i="7"/>
  <c r="R256" i="7"/>
  <c r="P280" i="7"/>
  <c r="R316" i="7"/>
  <c r="P326" i="7"/>
  <c r="P325" i="7" s="1"/>
  <c r="R334" i="7"/>
  <c r="P347" i="7"/>
  <c r="P346" i="7" s="1"/>
  <c r="P131" i="8"/>
  <c r="P130" i="8" s="1"/>
  <c r="P129" i="8" s="1"/>
  <c r="AU102" i="1" s="1"/>
  <c r="P282" i="8"/>
  <c r="R325" i="8"/>
  <c r="R354" i="8"/>
  <c r="BK415" i="8"/>
  <c r="J415" i="8"/>
  <c r="J104" i="8" s="1"/>
  <c r="BK456" i="8"/>
  <c r="J456" i="8"/>
  <c r="J105" i="8" s="1"/>
  <c r="P467" i="8"/>
  <c r="P466" i="8" s="1"/>
  <c r="R471" i="8"/>
  <c r="R131" i="9"/>
  <c r="R199" i="9"/>
  <c r="R293" i="9"/>
  <c r="R297" i="9"/>
  <c r="T125" i="10"/>
  <c r="T167" i="10"/>
  <c r="T124" i="10" s="1"/>
  <c r="T123" i="10" s="1"/>
  <c r="R202" i="10"/>
  <c r="BK410" i="3"/>
  <c r="J410" i="3" s="1"/>
  <c r="J106" i="3" s="1"/>
  <c r="BK447" i="3"/>
  <c r="J447" i="3" s="1"/>
  <c r="J111" i="3" s="1"/>
  <c r="BK351" i="3"/>
  <c r="J351" i="3"/>
  <c r="J101" i="3" s="1"/>
  <c r="BK354" i="3"/>
  <c r="BK135" i="3" s="1"/>
  <c r="J135" i="3" s="1"/>
  <c r="J97" i="3" s="1"/>
  <c r="BK329" i="4"/>
  <c r="J329" i="4"/>
  <c r="J105" i="4" s="1"/>
  <c r="BK481" i="5"/>
  <c r="J481" i="5" s="1"/>
  <c r="J107" i="5" s="1"/>
  <c r="BK480" i="6"/>
  <c r="BK143" i="6" s="1"/>
  <c r="J143" i="6" s="1"/>
  <c r="J99" i="6" s="1"/>
  <c r="BK505" i="6"/>
  <c r="J505" i="6" s="1"/>
  <c r="J112" i="6" s="1"/>
  <c r="BK511" i="6"/>
  <c r="J511" i="6"/>
  <c r="J114" i="6" s="1"/>
  <c r="BK278" i="7"/>
  <c r="J278" i="7"/>
  <c r="J105" i="7"/>
  <c r="BK323" i="7"/>
  <c r="J323" i="7"/>
  <c r="J108" i="7" s="1"/>
  <c r="BK176" i="9"/>
  <c r="J176" i="9"/>
  <c r="J101" i="9" s="1"/>
  <c r="BK199" i="10"/>
  <c r="J199" i="10" s="1"/>
  <c r="J101" i="10" s="1"/>
  <c r="BK227" i="10"/>
  <c r="J227" i="10" s="1"/>
  <c r="J103" i="10" s="1"/>
  <c r="F131" i="3"/>
  <c r="BK360" i="5"/>
  <c r="J360" i="5"/>
  <c r="J103" i="5"/>
  <c r="BK549" i="6"/>
  <c r="J549" i="6" s="1"/>
  <c r="J120" i="6" s="1"/>
  <c r="BK548" i="6"/>
  <c r="J548" i="6" s="1"/>
  <c r="J119" i="6" s="1"/>
  <c r="BK275" i="7"/>
  <c r="J275" i="7" s="1"/>
  <c r="J104" i="7" s="1"/>
  <c r="BK508" i="6"/>
  <c r="J508" i="6" s="1"/>
  <c r="J113" i="6" s="1"/>
  <c r="BK464" i="8"/>
  <c r="J464" i="8"/>
  <c r="J106" i="8" s="1"/>
  <c r="BK304" i="9"/>
  <c r="J304" i="9"/>
  <c r="J107" i="9"/>
  <c r="J131" i="9"/>
  <c r="J100" i="9"/>
  <c r="J91" i="10"/>
  <c r="F120" i="10"/>
  <c r="BE132" i="10"/>
  <c r="BE142" i="10"/>
  <c r="BE160" i="10"/>
  <c r="BE165" i="10"/>
  <c r="BE172" i="10"/>
  <c r="BE188" i="10"/>
  <c r="BE204" i="10"/>
  <c r="J117" i="10"/>
  <c r="BE154" i="10"/>
  <c r="BE168" i="10"/>
  <c r="BE185" i="10"/>
  <c r="BE194" i="10"/>
  <c r="BE203" i="10"/>
  <c r="BE207" i="10"/>
  <c r="BE215" i="10"/>
  <c r="BE219" i="10"/>
  <c r="BE128" i="10"/>
  <c r="BE133" i="10"/>
  <c r="BE140" i="10"/>
  <c r="BE158" i="10"/>
  <c r="BE179" i="10"/>
  <c r="BE186" i="10"/>
  <c r="BE208" i="10"/>
  <c r="BE213" i="10"/>
  <c r="BE217" i="10"/>
  <c r="BE224" i="10"/>
  <c r="E85" i="10"/>
  <c r="BE126" i="10"/>
  <c r="BE130" i="10"/>
  <c r="BE135" i="10"/>
  <c r="BE137" i="10"/>
  <c r="BE152" i="10"/>
  <c r="BE162" i="10"/>
  <c r="BE163" i="10"/>
  <c r="BE170" i="10"/>
  <c r="BE174" i="10"/>
  <c r="BE177" i="10"/>
  <c r="BE181" i="10"/>
  <c r="BE183" i="10"/>
  <c r="BE190" i="10"/>
  <c r="BE192" i="10"/>
  <c r="BE196" i="10"/>
  <c r="BE197" i="10"/>
  <c r="BE200" i="10"/>
  <c r="BE206" i="10"/>
  <c r="BE209" i="10"/>
  <c r="BE211" i="10"/>
  <c r="BE221" i="10"/>
  <c r="BE222" i="10"/>
  <c r="BE225" i="10"/>
  <c r="BE228" i="10"/>
  <c r="J131" i="8"/>
  <c r="J98" i="8" s="1"/>
  <c r="F126" i="9"/>
  <c r="BE145" i="9"/>
  <c r="BE160" i="9"/>
  <c r="BE162" i="9"/>
  <c r="BE166" i="9"/>
  <c r="BE171" i="9"/>
  <c r="BE191" i="9"/>
  <c r="BE193" i="9"/>
  <c r="BE203" i="9"/>
  <c r="BE207" i="9"/>
  <c r="BE220" i="9"/>
  <c r="BE225" i="9"/>
  <c r="BE228" i="9"/>
  <c r="BE240" i="9"/>
  <c r="BE259" i="9"/>
  <c r="BE298" i="9"/>
  <c r="BE303" i="9"/>
  <c r="E85" i="9"/>
  <c r="J91" i="9"/>
  <c r="J125" i="9"/>
  <c r="BE134" i="9"/>
  <c r="BE138" i="9"/>
  <c r="BE140" i="9"/>
  <c r="BE142" i="9"/>
  <c r="BE156" i="9"/>
  <c r="BE168" i="9"/>
  <c r="BE180" i="9"/>
  <c r="BE184" i="9"/>
  <c r="BE188" i="9"/>
  <c r="BE190" i="9"/>
  <c r="BE197" i="9"/>
  <c r="BE209" i="9"/>
  <c r="BE211" i="9"/>
  <c r="BE212" i="9"/>
  <c r="BE214" i="9"/>
  <c r="BE216" i="9"/>
  <c r="BE218" i="9"/>
  <c r="BE230" i="9"/>
  <c r="BE234" i="9"/>
  <c r="BE236" i="9"/>
  <c r="BE244" i="9"/>
  <c r="BE246" i="9"/>
  <c r="BE247" i="9"/>
  <c r="BE251" i="9"/>
  <c r="BE256" i="9"/>
  <c r="BE257" i="9"/>
  <c r="BE258" i="9"/>
  <c r="BE260" i="9"/>
  <c r="BE262" i="9"/>
  <c r="BE269" i="9"/>
  <c r="BE271" i="9"/>
  <c r="BE274" i="9"/>
  <c r="BE277" i="9"/>
  <c r="BE279" i="9"/>
  <c r="BE283" i="9"/>
  <c r="BE285" i="9"/>
  <c r="BE289" i="9"/>
  <c r="BE296" i="9"/>
  <c r="BE299" i="9"/>
  <c r="BE301" i="9"/>
  <c r="BE302" i="9"/>
  <c r="BE305" i="9"/>
  <c r="BE132" i="9"/>
  <c r="BE136" i="9"/>
  <c r="BE148" i="9"/>
  <c r="BE158" i="9"/>
  <c r="BE175" i="9"/>
  <c r="BE185" i="9"/>
  <c r="BE192" i="9"/>
  <c r="BE194" i="9"/>
  <c r="BE200" i="9"/>
  <c r="BE232" i="9"/>
  <c r="BE239" i="9"/>
  <c r="BE255" i="9"/>
  <c r="BE268" i="9"/>
  <c r="BE272" i="9"/>
  <c r="BE275" i="9"/>
  <c r="BE281" i="9"/>
  <c r="BE287" i="9"/>
  <c r="BE135" i="9"/>
  <c r="BE147" i="9"/>
  <c r="BE164" i="9"/>
  <c r="BE169" i="9"/>
  <c r="BE173" i="9"/>
  <c r="BE177" i="9"/>
  <c r="BE182" i="9"/>
  <c r="BE201" i="9"/>
  <c r="BE205" i="9"/>
  <c r="BE222" i="9"/>
  <c r="BE227" i="9"/>
  <c r="BE237" i="9"/>
  <c r="BE242" i="9"/>
  <c r="BE249" i="9"/>
  <c r="BE253" i="9"/>
  <c r="BE264" i="9"/>
  <c r="BE266" i="9"/>
  <c r="BE294" i="9"/>
  <c r="J125" i="8"/>
  <c r="BE135" i="8"/>
  <c r="BE139" i="8"/>
  <c r="BE141" i="8"/>
  <c r="BE144" i="8"/>
  <c r="BE149" i="8"/>
  <c r="BE155" i="8"/>
  <c r="BE159" i="8"/>
  <c r="BE178" i="8"/>
  <c r="BE226" i="8"/>
  <c r="BE246" i="8"/>
  <c r="BE248" i="8"/>
  <c r="BE297" i="8"/>
  <c r="BE311" i="8"/>
  <c r="BE320" i="8"/>
  <c r="BE327" i="8"/>
  <c r="BE343" i="8"/>
  <c r="BE363" i="8"/>
  <c r="BE369" i="8"/>
  <c r="BE395" i="8"/>
  <c r="BE398" i="8"/>
  <c r="BE400" i="8"/>
  <c r="BE413" i="8"/>
  <c r="BE424" i="8"/>
  <c r="BE426" i="8"/>
  <c r="BE468" i="8"/>
  <c r="J89" i="8"/>
  <c r="E119" i="8"/>
  <c r="BE132" i="8"/>
  <c r="BE133" i="8"/>
  <c r="BE145" i="8"/>
  <c r="BE153" i="8"/>
  <c r="BE161" i="8"/>
  <c r="BE163" i="8"/>
  <c r="BE165" i="8"/>
  <c r="BE169" i="8"/>
  <c r="BE170" i="8"/>
  <c r="BE173" i="8"/>
  <c r="BE174" i="8"/>
  <c r="BE175" i="8"/>
  <c r="BE180" i="8"/>
  <c r="BE182" i="8"/>
  <c r="BE188" i="8"/>
  <c r="BE194" i="8"/>
  <c r="BE196" i="8"/>
  <c r="BE198" i="8"/>
  <c r="BE202" i="8"/>
  <c r="BE204" i="8"/>
  <c r="BE205" i="8"/>
  <c r="BE211" i="8"/>
  <c r="BE213" i="8"/>
  <c r="BE231" i="8"/>
  <c r="BE237" i="8"/>
  <c r="BE242" i="8"/>
  <c r="BE250" i="8"/>
  <c r="BE252" i="8"/>
  <c r="BE256" i="8"/>
  <c r="BE260" i="8"/>
  <c r="BE264" i="8"/>
  <c r="BE268" i="8"/>
  <c r="BE276" i="8"/>
  <c r="BE278" i="8"/>
  <c r="BE285" i="8"/>
  <c r="BE289" i="8"/>
  <c r="BE294" i="8"/>
  <c r="BE295" i="8"/>
  <c r="BE299" i="8"/>
  <c r="BE301" i="8"/>
  <c r="BE304" i="8"/>
  <c r="BE306" i="8"/>
  <c r="BE313" i="8"/>
  <c r="BE314" i="8"/>
  <c r="BE316" i="8"/>
  <c r="BE323" i="8"/>
  <c r="BE336" i="8"/>
  <c r="BE339" i="8"/>
  <c r="BE341" i="8"/>
  <c r="BE355" i="8"/>
  <c r="BE359" i="8"/>
  <c r="BE365" i="8"/>
  <c r="BE374" i="8"/>
  <c r="BE376" i="8"/>
  <c r="BE378" i="8"/>
  <c r="BE380" i="8"/>
  <c r="BE382" i="8"/>
  <c r="BE384" i="8"/>
  <c r="BE388" i="8"/>
  <c r="BE393" i="8"/>
  <c r="BE402" i="8"/>
  <c r="BE403" i="8"/>
  <c r="BE405" i="8"/>
  <c r="BE411" i="8"/>
  <c r="BE420" i="8"/>
  <c r="BE427" i="8"/>
  <c r="BE431" i="8"/>
  <c r="BE432" i="8"/>
  <c r="BE434" i="8"/>
  <c r="BE436" i="8"/>
  <c r="BE438" i="8"/>
  <c r="BE446" i="8"/>
  <c r="BE450" i="8"/>
  <c r="BE452" i="8"/>
  <c r="BE457" i="8"/>
  <c r="BE458" i="8"/>
  <c r="BE459" i="8"/>
  <c r="BE460" i="8"/>
  <c r="BE461" i="8"/>
  <c r="BE186" i="8"/>
  <c r="BE192" i="8"/>
  <c r="BE200" i="8"/>
  <c r="BE233" i="8"/>
  <c r="BE235" i="8"/>
  <c r="BE258" i="8"/>
  <c r="BE266" i="8"/>
  <c r="BE310" i="8"/>
  <c r="BE331" i="8"/>
  <c r="BE349" i="8"/>
  <c r="BE351" i="8"/>
  <c r="BE386" i="8"/>
  <c r="BE390" i="8"/>
  <c r="BE391" i="8"/>
  <c r="BE407" i="8"/>
  <c r="BE409" i="8"/>
  <c r="BE416" i="8"/>
  <c r="BE429" i="8"/>
  <c r="BE444" i="8"/>
  <c r="BE465" i="8"/>
  <c r="BE472" i="8"/>
  <c r="BE474" i="8"/>
  <c r="BE476" i="8"/>
  <c r="F92" i="8"/>
  <c r="BE137" i="8"/>
  <c r="BE143" i="8"/>
  <c r="BE147" i="8"/>
  <c r="BE151" i="8"/>
  <c r="BE167" i="8"/>
  <c r="BE171" i="8"/>
  <c r="BE184" i="8"/>
  <c r="BE190" i="8"/>
  <c r="BE207" i="8"/>
  <c r="BE209" i="8"/>
  <c r="BE240" i="8"/>
  <c r="BE254" i="8"/>
  <c r="BE262" i="8"/>
  <c r="BE270" i="8"/>
  <c r="BE272" i="8"/>
  <c r="BE280" i="8"/>
  <c r="BE283" i="8"/>
  <c r="BE287" i="8"/>
  <c r="BE291" i="8"/>
  <c r="BE293" i="8"/>
  <c r="BE308" i="8"/>
  <c r="BE312" i="8"/>
  <c r="BE317" i="8"/>
  <c r="BE324" i="8"/>
  <c r="BE326" i="8"/>
  <c r="BE347" i="8"/>
  <c r="BE357" i="8"/>
  <c r="BE361" i="8"/>
  <c r="BE367" i="8"/>
  <c r="BE372" i="8"/>
  <c r="BE387" i="8"/>
  <c r="BE397" i="8"/>
  <c r="BE404" i="8"/>
  <c r="BE418" i="8"/>
  <c r="BE440" i="8"/>
  <c r="BE448" i="8"/>
  <c r="BE454" i="8"/>
  <c r="BE462" i="8"/>
  <c r="BE470" i="8"/>
  <c r="J129" i="7"/>
  <c r="BE144" i="7"/>
  <c r="BE181" i="7"/>
  <c r="BE204" i="7"/>
  <c r="BE227" i="7"/>
  <c r="BE236" i="7"/>
  <c r="BE273" i="7"/>
  <c r="BE281" i="7"/>
  <c r="BE283" i="7"/>
  <c r="BE288" i="7"/>
  <c r="BE296" i="7"/>
  <c r="BE300" i="7"/>
  <c r="J91" i="7"/>
  <c r="BE150" i="7"/>
  <c r="BE152" i="7"/>
  <c r="BE158" i="7"/>
  <c r="BE189" i="7"/>
  <c r="BE191" i="7"/>
  <c r="BE247" i="7"/>
  <c r="BE253" i="7"/>
  <c r="BE265" i="7"/>
  <c r="BE292" i="7"/>
  <c r="BE317" i="7"/>
  <c r="BE319" i="7"/>
  <c r="BE335" i="7"/>
  <c r="BE348" i="7"/>
  <c r="BK547" i="6"/>
  <c r="J547" i="6" s="1"/>
  <c r="J118" i="6" s="1"/>
  <c r="E85" i="7"/>
  <c r="F92" i="7"/>
  <c r="BE138" i="7"/>
  <c r="BE142" i="7"/>
  <c r="BE146" i="7"/>
  <c r="BE148" i="7"/>
  <c r="BE156" i="7"/>
  <c r="BE170" i="7"/>
  <c r="BE176" i="7"/>
  <c r="BE178" i="7"/>
  <c r="BE180" i="7"/>
  <c r="BE183" i="7"/>
  <c r="BE187" i="7"/>
  <c r="BE195" i="7"/>
  <c r="BE197" i="7"/>
  <c r="BE206" i="7"/>
  <c r="BE207" i="7"/>
  <c r="BE213" i="7"/>
  <c r="BE215" i="7"/>
  <c r="BE221" i="7"/>
  <c r="BE226" i="7"/>
  <c r="BE231" i="7"/>
  <c r="BE233" i="7"/>
  <c r="BE237" i="7"/>
  <c r="BE241" i="7"/>
  <c r="BE244" i="7"/>
  <c r="BE245" i="7"/>
  <c r="BE257" i="7"/>
  <c r="BE259" i="7"/>
  <c r="BE269" i="7"/>
  <c r="BE284" i="7"/>
  <c r="BE285" i="7"/>
  <c r="BE287" i="7"/>
  <c r="BE289" i="7"/>
  <c r="BE290" i="7"/>
  <c r="BE294" i="7"/>
  <c r="BE302" i="7"/>
  <c r="BE305" i="7"/>
  <c r="BE307" i="7"/>
  <c r="BE309" i="7"/>
  <c r="BE321" i="7"/>
  <c r="BE332" i="7"/>
  <c r="BE140" i="7"/>
  <c r="BE154" i="7"/>
  <c r="BE166" i="7"/>
  <c r="BE168" i="7"/>
  <c r="BE172" i="7"/>
  <c r="BE174" i="7"/>
  <c r="BE185" i="7"/>
  <c r="BE193" i="7"/>
  <c r="BE199" i="7"/>
  <c r="BE202" i="7"/>
  <c r="BE209" i="7"/>
  <c r="BE220" i="7"/>
  <c r="BE229" i="7"/>
  <c r="BE235" i="7"/>
  <c r="BE239" i="7"/>
  <c r="BE243" i="7"/>
  <c r="BE248" i="7"/>
  <c r="BE250" i="7"/>
  <c r="BE261" i="7"/>
  <c r="BE263" i="7"/>
  <c r="BE267" i="7"/>
  <c r="BE271" i="7"/>
  <c r="BE276" i="7"/>
  <c r="BE279" i="7"/>
  <c r="BE286" i="7"/>
  <c r="BE298" i="7"/>
  <c r="BE314" i="7"/>
  <c r="BE324" i="7"/>
  <c r="BE327" i="7"/>
  <c r="BE337" i="7"/>
  <c r="BE342" i="7"/>
  <c r="BE343" i="7"/>
  <c r="BE349" i="7"/>
  <c r="E85" i="6"/>
  <c r="J93" i="6"/>
  <c r="J136" i="6"/>
  <c r="F139" i="6"/>
  <c r="BE145" i="6"/>
  <c r="BE147" i="6"/>
  <c r="BE148" i="6"/>
  <c r="BE151" i="6"/>
  <c r="BE159" i="6"/>
  <c r="BE164" i="6"/>
  <c r="BE172" i="6"/>
  <c r="BE174" i="6"/>
  <c r="BE188" i="6"/>
  <c r="BE193" i="6"/>
  <c r="BE197" i="6"/>
  <c r="BE213" i="6"/>
  <c r="BE217" i="6"/>
  <c r="BE220" i="6"/>
  <c r="BE223" i="6"/>
  <c r="BE230" i="6"/>
  <c r="BE235" i="6"/>
  <c r="BE245" i="6"/>
  <c r="BE250" i="6"/>
  <c r="BE254" i="6"/>
  <c r="BE256" i="6"/>
  <c r="BE258" i="6"/>
  <c r="BE261" i="6"/>
  <c r="BE277" i="6"/>
  <c r="BE279" i="6"/>
  <c r="BE318" i="6"/>
  <c r="BE319" i="6"/>
  <c r="BE321" i="6"/>
  <c r="BE348" i="6"/>
  <c r="BE359" i="6"/>
  <c r="BE362" i="6"/>
  <c r="BE371" i="6"/>
  <c r="BE376" i="6"/>
  <c r="BE380" i="6"/>
  <c r="BE396" i="6"/>
  <c r="BE403" i="6"/>
  <c r="BE408" i="6"/>
  <c r="BE420" i="6"/>
  <c r="BE428" i="6"/>
  <c r="BE430" i="6"/>
  <c r="BE435" i="6"/>
  <c r="BE439" i="6"/>
  <c r="BE441" i="6"/>
  <c r="BE443" i="6"/>
  <c r="BE467" i="6"/>
  <c r="BE470" i="6"/>
  <c r="BE475" i="6"/>
  <c r="BE484" i="6"/>
  <c r="BE498" i="6"/>
  <c r="BE503" i="6"/>
  <c r="BE515" i="6"/>
  <c r="BK137" i="5"/>
  <c r="J137" i="5" s="1"/>
  <c r="J99" i="5" s="1"/>
  <c r="BK532" i="5"/>
  <c r="J532" i="5"/>
  <c r="J112" i="5" s="1"/>
  <c r="BE153" i="6"/>
  <c r="BE155" i="6"/>
  <c r="BE162" i="6"/>
  <c r="BE166" i="6"/>
  <c r="BE176" i="6"/>
  <c r="BE178" i="6"/>
  <c r="BE180" i="6"/>
  <c r="BE182" i="6"/>
  <c r="BE186" i="6"/>
  <c r="BE190" i="6"/>
  <c r="BE191" i="6"/>
  <c r="BE192" i="6"/>
  <c r="BE194" i="6"/>
  <c r="BE222" i="6"/>
  <c r="BE239" i="6"/>
  <c r="BE252" i="6"/>
  <c r="BE259" i="6"/>
  <c r="BE264" i="6"/>
  <c r="BE270" i="6"/>
  <c r="BE275" i="6"/>
  <c r="BE280" i="6"/>
  <c r="BE285" i="6"/>
  <c r="BE287" i="6"/>
  <c r="BE290" i="6"/>
  <c r="BE325" i="6"/>
  <c r="BE339" i="6"/>
  <c r="BE341" i="6"/>
  <c r="BE350" i="6"/>
  <c r="BE351" i="6"/>
  <c r="BE352" i="6"/>
  <c r="BE382" i="6"/>
  <c r="BE383" i="6"/>
  <c r="BE399" i="6"/>
  <c r="BE401" i="6"/>
  <c r="BE424" i="6"/>
  <c r="BE454" i="6"/>
  <c r="BE456" i="6"/>
  <c r="BE474" i="6"/>
  <c r="BE486" i="6"/>
  <c r="BE494" i="6"/>
  <c r="BE517" i="6"/>
  <c r="BE520" i="6"/>
  <c r="BE530" i="6"/>
  <c r="BE157" i="6"/>
  <c r="BE161" i="6"/>
  <c r="BE168" i="6"/>
  <c r="BE170" i="6"/>
  <c r="BE196" i="6"/>
  <c r="BE202" i="6"/>
  <c r="BE215" i="6"/>
  <c r="BE262" i="6"/>
  <c r="BE266" i="6"/>
  <c r="BE268" i="6"/>
  <c r="BE272" i="6"/>
  <c r="BE289" i="6"/>
  <c r="BE294" i="6"/>
  <c r="BE298" i="6"/>
  <c r="BE302" i="6"/>
  <c r="BE306" i="6"/>
  <c r="BE311" i="6"/>
  <c r="BE314" i="6"/>
  <c r="BE316" i="6"/>
  <c r="BE323" i="6"/>
  <c r="BE329" i="6"/>
  <c r="BE331" i="6"/>
  <c r="BE334" i="6"/>
  <c r="BE337" i="6"/>
  <c r="BE353" i="6"/>
  <c r="BE355" i="6"/>
  <c r="BE357" i="6"/>
  <c r="BE360" i="6"/>
  <c r="BE365" i="6"/>
  <c r="BE369" i="6"/>
  <c r="BE377" i="6"/>
  <c r="BE384" i="6"/>
  <c r="BE385" i="6"/>
  <c r="BE388" i="6"/>
  <c r="BE398" i="6"/>
  <c r="BE405" i="6"/>
  <c r="BE414" i="6"/>
  <c r="BE416" i="6"/>
  <c r="BE422" i="6"/>
  <c r="BE426" i="6"/>
  <c r="BE445" i="6"/>
  <c r="BE452" i="6"/>
  <c r="BE458" i="6"/>
  <c r="BE459" i="6"/>
  <c r="BE460" i="6"/>
  <c r="BE472" i="6"/>
  <c r="BE476" i="6"/>
  <c r="BE477" i="6"/>
  <c r="BE478" i="6"/>
  <c r="BE481" i="6"/>
  <c r="BE488" i="6"/>
  <c r="BE490" i="6"/>
  <c r="BE496" i="6"/>
  <c r="BE499" i="6"/>
  <c r="BE501" i="6"/>
  <c r="BE506" i="6"/>
  <c r="BE509" i="6"/>
  <c r="BE512" i="6"/>
  <c r="BE522" i="6"/>
  <c r="BE524" i="6"/>
  <c r="BE528" i="6"/>
  <c r="BE532" i="6"/>
  <c r="BE534" i="6"/>
  <c r="BE536" i="6"/>
  <c r="BE538" i="6"/>
  <c r="BE540" i="6"/>
  <c r="BE541" i="6"/>
  <c r="BE543" i="6"/>
  <c r="BE545" i="6"/>
  <c r="BE550" i="6"/>
  <c r="BE149" i="6"/>
  <c r="BE225" i="6"/>
  <c r="BE228" i="6"/>
  <c r="BE232" i="6"/>
  <c r="BE237" i="6"/>
  <c r="BE292" i="6"/>
  <c r="BE309" i="6"/>
  <c r="BE313" i="6"/>
  <c r="BE327" i="6"/>
  <c r="BE333" i="6"/>
  <c r="BE343" i="6"/>
  <c r="BE345" i="6"/>
  <c r="BE367" i="6"/>
  <c r="BE378" i="6"/>
  <c r="BE392" i="6"/>
  <c r="BE394" i="6"/>
  <c r="BE411" i="6"/>
  <c r="BE447" i="6"/>
  <c r="BE450" i="6"/>
  <c r="BE461" i="6"/>
  <c r="BE465" i="6"/>
  <c r="BE492" i="6"/>
  <c r="J336" i="4"/>
  <c r="J108" i="4"/>
  <c r="E85" i="5"/>
  <c r="J93" i="5"/>
  <c r="F133" i="5"/>
  <c r="BE154" i="5"/>
  <c r="BE170" i="5"/>
  <c r="BE180" i="5"/>
  <c r="BE183" i="5"/>
  <c r="BE201" i="5"/>
  <c r="BE206" i="5"/>
  <c r="BE212" i="5"/>
  <c r="BE218" i="5"/>
  <c r="BE231" i="5"/>
  <c r="BE238" i="5"/>
  <c r="BE305" i="5"/>
  <c r="BE340" i="5"/>
  <c r="BE359" i="5"/>
  <c r="BE383" i="5"/>
  <c r="BE404" i="5"/>
  <c r="BE412" i="5"/>
  <c r="BE434" i="5"/>
  <c r="BE438" i="5"/>
  <c r="BE443" i="5"/>
  <c r="BE458" i="5"/>
  <c r="BE477" i="5"/>
  <c r="BE513" i="5"/>
  <c r="BE520" i="5"/>
  <c r="BE526" i="5"/>
  <c r="BE540" i="5"/>
  <c r="BE561" i="5"/>
  <c r="BE569" i="5"/>
  <c r="BE574" i="5"/>
  <c r="J130" i="5"/>
  <c r="BE139" i="5"/>
  <c r="BE144" i="5"/>
  <c r="BE146" i="5"/>
  <c r="BE158" i="5"/>
  <c r="BE160" i="5"/>
  <c r="BE162" i="5"/>
  <c r="BE165" i="5"/>
  <c r="BE174" i="5"/>
  <c r="BE178" i="5"/>
  <c r="BE182" i="5"/>
  <c r="BE191" i="5"/>
  <c r="BE193" i="5"/>
  <c r="BE195" i="5"/>
  <c r="BE203" i="5"/>
  <c r="BE205" i="5"/>
  <c r="BE211" i="5"/>
  <c r="BE216" i="5"/>
  <c r="BE236" i="5"/>
  <c r="BE240" i="5"/>
  <c r="BE246" i="5"/>
  <c r="BE252" i="5"/>
  <c r="BE254" i="5"/>
  <c r="BE258" i="5"/>
  <c r="BE260" i="5"/>
  <c r="BE267" i="5"/>
  <c r="BE273" i="5"/>
  <c r="BE278" i="5"/>
  <c r="BE285" i="5"/>
  <c r="BE293" i="5"/>
  <c r="BE299" i="5"/>
  <c r="BE309" i="5"/>
  <c r="BE312" i="5"/>
  <c r="BE317" i="5"/>
  <c r="BE322" i="5"/>
  <c r="BE326" i="5"/>
  <c r="BE328" i="5"/>
  <c r="BE335" i="5"/>
  <c r="BE343" i="5"/>
  <c r="BE351" i="5"/>
  <c r="BE352" i="5"/>
  <c r="BE354" i="5"/>
  <c r="BE356" i="5"/>
  <c r="BE364" i="5"/>
  <c r="BE369" i="5"/>
  <c r="BE374" i="5"/>
  <c r="BE376" i="5"/>
  <c r="BE378" i="5"/>
  <c r="BE387" i="5"/>
  <c r="BE392" i="5"/>
  <c r="BE396" i="5"/>
  <c r="BE397" i="5"/>
  <c r="BE398" i="5"/>
  <c r="BE403" i="5"/>
  <c r="BE405" i="5"/>
  <c r="BE409" i="5"/>
  <c r="BE416" i="5"/>
  <c r="BE418" i="5"/>
  <c r="BE427" i="5"/>
  <c r="BE429" i="5"/>
  <c r="BE436" i="5"/>
  <c r="BE447" i="5"/>
  <c r="BE460" i="5"/>
  <c r="BE466" i="5"/>
  <c r="BE468" i="5"/>
  <c r="BE485" i="5"/>
  <c r="BE487" i="5"/>
  <c r="BE492" i="5"/>
  <c r="BE496" i="5"/>
  <c r="BE506" i="5"/>
  <c r="BE507" i="5"/>
  <c r="BE511" i="5"/>
  <c r="BE518" i="5"/>
  <c r="BE528" i="5"/>
  <c r="BE530" i="5"/>
  <c r="BE536" i="5"/>
  <c r="BE538" i="5"/>
  <c r="BE542" i="5"/>
  <c r="BE546" i="5"/>
  <c r="BE550" i="5"/>
  <c r="BE552" i="5"/>
  <c r="BE554" i="5"/>
  <c r="BE556" i="5"/>
  <c r="BE558" i="5"/>
  <c r="BE559" i="5"/>
  <c r="BE565" i="5"/>
  <c r="BE567" i="5"/>
  <c r="BE572" i="5"/>
  <c r="BE576" i="5"/>
  <c r="BE578" i="5"/>
  <c r="BE580" i="5"/>
  <c r="BE582" i="5"/>
  <c r="BE140" i="5"/>
  <c r="BE150" i="5"/>
  <c r="BE163" i="5"/>
  <c r="BE166" i="5"/>
  <c r="BE176" i="5"/>
  <c r="BE187" i="5"/>
  <c r="BE199" i="5"/>
  <c r="BE208" i="5"/>
  <c r="BE227" i="5"/>
  <c r="BE229" i="5"/>
  <c r="BE244" i="5"/>
  <c r="BE256" i="5"/>
  <c r="BE266" i="5"/>
  <c r="BE271" i="5"/>
  <c r="BE274" i="5"/>
  <c r="BE282" i="5"/>
  <c r="BE284" i="5"/>
  <c r="BE289" i="5"/>
  <c r="BE295" i="5"/>
  <c r="BE303" i="5"/>
  <c r="BE315" i="5"/>
  <c r="BE319" i="5"/>
  <c r="BE330" i="5"/>
  <c r="BE333" i="5"/>
  <c r="BE342" i="5"/>
  <c r="BE345" i="5"/>
  <c r="BE373" i="5"/>
  <c r="BE385" i="5"/>
  <c r="BE390" i="5"/>
  <c r="BE391" i="5"/>
  <c r="BE407" i="5"/>
  <c r="BE425" i="5"/>
  <c r="BE431" i="5"/>
  <c r="BE445" i="5"/>
  <c r="BE449" i="5"/>
  <c r="BE462" i="5"/>
  <c r="BE473" i="5"/>
  <c r="BE478" i="5"/>
  <c r="BE482" i="5"/>
  <c r="BE494" i="5"/>
  <c r="BE509" i="5"/>
  <c r="BE524" i="5"/>
  <c r="BE534" i="5"/>
  <c r="BE544" i="5"/>
  <c r="BE197" i="5"/>
  <c r="BE209" i="5"/>
  <c r="BE210" i="5"/>
  <c r="BE234" i="5"/>
  <c r="BE262" i="5"/>
  <c r="BE269" i="5"/>
  <c r="BE276" i="5"/>
  <c r="BE301" i="5"/>
  <c r="BE324" i="5"/>
  <c r="BE347" i="5"/>
  <c r="BE361" i="5"/>
  <c r="BE366" i="5"/>
  <c r="BE371" i="5"/>
  <c r="BE380" i="5"/>
  <c r="BE381" i="5"/>
  <c r="BE384" i="5"/>
  <c r="BE389" i="5"/>
  <c r="BE394" i="5"/>
  <c r="BE414" i="5"/>
  <c r="BE422" i="5"/>
  <c r="BE424" i="5"/>
  <c r="BE433" i="5"/>
  <c r="BE440" i="5"/>
  <c r="BE470" i="5"/>
  <c r="BE475" i="5"/>
  <c r="BE476" i="5"/>
  <c r="BE479" i="5"/>
  <c r="BE490" i="5"/>
  <c r="BE500" i="5"/>
  <c r="BE502" i="5"/>
  <c r="BE504" i="5"/>
  <c r="BE522" i="5"/>
  <c r="J91" i="4"/>
  <c r="BE135" i="4"/>
  <c r="BE139" i="4"/>
  <c r="BE191" i="4"/>
  <c r="BE198" i="4"/>
  <c r="BE202" i="4"/>
  <c r="BE206" i="4"/>
  <c r="BE208" i="4"/>
  <c r="BE260" i="4"/>
  <c r="BE275" i="4"/>
  <c r="BE280" i="4"/>
  <c r="BE285" i="4"/>
  <c r="BE292" i="4"/>
  <c r="BE311" i="4"/>
  <c r="BE326" i="4"/>
  <c r="BE327" i="4"/>
  <c r="BE343" i="4"/>
  <c r="BE349" i="4"/>
  <c r="BK484" i="3"/>
  <c r="J484" i="3"/>
  <c r="J113" i="3" s="1"/>
  <c r="J89" i="4"/>
  <c r="F92" i="4"/>
  <c r="E120" i="4"/>
  <c r="BE133" i="4"/>
  <c r="BE141" i="4"/>
  <c r="BE143" i="4"/>
  <c r="BE149" i="4"/>
  <c r="BE151" i="4"/>
  <c r="BE165" i="4"/>
  <c r="BE176" i="4"/>
  <c r="BE180" i="4"/>
  <c r="BE187" i="4"/>
  <c r="BE189" i="4"/>
  <c r="BE205" i="4"/>
  <c r="BE210" i="4"/>
  <c r="BE214" i="4"/>
  <c r="BE216" i="4"/>
  <c r="BE219" i="4"/>
  <c r="BE230" i="4"/>
  <c r="BE238" i="4"/>
  <c r="BE239" i="4"/>
  <c r="BE244" i="4"/>
  <c r="BE246" i="4"/>
  <c r="BE251" i="4"/>
  <c r="BE254" i="4"/>
  <c r="BE258" i="4"/>
  <c r="BE265" i="4"/>
  <c r="BE267" i="4"/>
  <c r="BE272" i="4"/>
  <c r="BE273" i="4"/>
  <c r="BE276" i="4"/>
  <c r="BE281" i="4"/>
  <c r="BE287" i="4"/>
  <c r="BE298" i="4"/>
  <c r="BE300" i="4"/>
  <c r="BE304" i="4"/>
  <c r="BE306" i="4"/>
  <c r="BE308" i="4"/>
  <c r="BE322" i="4"/>
  <c r="BE330" i="4"/>
  <c r="BE335" i="4"/>
  <c r="BE337" i="4"/>
  <c r="BE339" i="4"/>
  <c r="BE347" i="4"/>
  <c r="BE351" i="4"/>
  <c r="BE353" i="4"/>
  <c r="BE355" i="4"/>
  <c r="BE359" i="4"/>
  <c r="BE361" i="4"/>
  <c r="BE137" i="4"/>
  <c r="BE155" i="4"/>
  <c r="BE157" i="4"/>
  <c r="BE159" i="4"/>
  <c r="BE224" i="4"/>
  <c r="BE226" i="4"/>
  <c r="BE232" i="4"/>
  <c r="BE242" i="4"/>
  <c r="BE253" i="4"/>
  <c r="BE278" i="4"/>
  <c r="BE283" i="4"/>
  <c r="BE289" i="4"/>
  <c r="BE294" i="4"/>
  <c r="BE309" i="4"/>
  <c r="BE313" i="4"/>
  <c r="BE316" i="4"/>
  <c r="BE147" i="4"/>
  <c r="BE153" i="4"/>
  <c r="BE161" i="4"/>
  <c r="BE163" i="4"/>
  <c r="BE185" i="4"/>
  <c r="BE192" i="4"/>
  <c r="BE196" i="4"/>
  <c r="BE200" i="4"/>
  <c r="BE203" i="4"/>
  <c r="BE212" i="4"/>
  <c r="BE218" i="4"/>
  <c r="BE228" i="4"/>
  <c r="BE236" i="4"/>
  <c r="BE240" i="4"/>
  <c r="BE248" i="4"/>
  <c r="BE269" i="4"/>
  <c r="BE271" i="4"/>
  <c r="BE277" i="4"/>
  <c r="BE302" i="4"/>
  <c r="BE314" i="4"/>
  <c r="BE318" i="4"/>
  <c r="BE320" i="4"/>
  <c r="BE325" i="4"/>
  <c r="BE333" i="4"/>
  <c r="BE345" i="4"/>
  <c r="J89" i="3"/>
  <c r="J91" i="3"/>
  <c r="BE143" i="3"/>
  <c r="BE155" i="3"/>
  <c r="BE175" i="3"/>
  <c r="BE182" i="3"/>
  <c r="BE187" i="3"/>
  <c r="BE203" i="3"/>
  <c r="BE253" i="3"/>
  <c r="BE273" i="3"/>
  <c r="BE286" i="3"/>
  <c r="BE288" i="3"/>
  <c r="BE292" i="3"/>
  <c r="BE296" i="3"/>
  <c r="BE300" i="3"/>
  <c r="BE323" i="3"/>
  <c r="BE355" i="3"/>
  <c r="BE358" i="3"/>
  <c r="BE362" i="3"/>
  <c r="BE370" i="3"/>
  <c r="BE376" i="3"/>
  <c r="BE379" i="3"/>
  <c r="BE386" i="3"/>
  <c r="BE401" i="3"/>
  <c r="BE413" i="3"/>
  <c r="BE427" i="3"/>
  <c r="BE431" i="3"/>
  <c r="BE451" i="3"/>
  <c r="BE467" i="3"/>
  <c r="BE470" i="3"/>
  <c r="BE478" i="3"/>
  <c r="BE491" i="3"/>
  <c r="BE499" i="3"/>
  <c r="BE506" i="3"/>
  <c r="BE515" i="3"/>
  <c r="BK122" i="2"/>
  <c r="J122" i="2"/>
  <c r="J97" i="2" s="1"/>
  <c r="BE139" i="3"/>
  <c r="BE147" i="3"/>
  <c r="BE153" i="3"/>
  <c r="BE157" i="3"/>
  <c r="BE159" i="3"/>
  <c r="BE189" i="3"/>
  <c r="BE190" i="3"/>
  <c r="BE193" i="3"/>
  <c r="BE194" i="3"/>
  <c r="BE195" i="3"/>
  <c r="BE196" i="3"/>
  <c r="BE198" i="3"/>
  <c r="BE201" i="3"/>
  <c r="BE215" i="3"/>
  <c r="BE227" i="3"/>
  <c r="BE230" i="3"/>
  <c r="BE243" i="3"/>
  <c r="BE249" i="3"/>
  <c r="BE251" i="3"/>
  <c r="BE255" i="3"/>
  <c r="BE256" i="3"/>
  <c r="BE258" i="3"/>
  <c r="BE263" i="3"/>
  <c r="BE267" i="3"/>
  <c r="BE272" i="3"/>
  <c r="BE275" i="3"/>
  <c r="BE285" i="3"/>
  <c r="BE294" i="3"/>
  <c r="BE298" i="3"/>
  <c r="BE306" i="3"/>
  <c r="BE308" i="3"/>
  <c r="BE312" i="3"/>
  <c r="BE314" i="3"/>
  <c r="BE319" i="3"/>
  <c r="BE321" i="3"/>
  <c r="BE325" i="3"/>
  <c r="BE327" i="3"/>
  <c r="BE334" i="3"/>
  <c r="BE335" i="3"/>
  <c r="BE337" i="3"/>
  <c r="BE341" i="3"/>
  <c r="BE349" i="3"/>
  <c r="BE364" i="3"/>
  <c r="BE378" i="3"/>
  <c r="BE381" i="3"/>
  <c r="BE383" i="3"/>
  <c r="BE385" i="3"/>
  <c r="BE391" i="3"/>
  <c r="BE397" i="3"/>
  <c r="BE399" i="3"/>
  <c r="BE406" i="3"/>
  <c r="BE411" i="3"/>
  <c r="BE421" i="3"/>
  <c r="BE435" i="3"/>
  <c r="BE437" i="3"/>
  <c r="BE439" i="3"/>
  <c r="BE441" i="3"/>
  <c r="BE448" i="3"/>
  <c r="BE455" i="3"/>
  <c r="BE463" i="3"/>
  <c r="BE465" i="3"/>
  <c r="BE469" i="3"/>
  <c r="BE480" i="3"/>
  <c r="BE482" i="3"/>
  <c r="BE486" i="3"/>
  <c r="BE488" i="3"/>
  <c r="BE490" i="3"/>
  <c r="BE492" i="3"/>
  <c r="BE496" i="3"/>
  <c r="BE498" i="3"/>
  <c r="BE502" i="3"/>
  <c r="BE504" i="3"/>
  <c r="BE508" i="3"/>
  <c r="BE513" i="3"/>
  <c r="BE518" i="3"/>
  <c r="BE213" i="3"/>
  <c r="BE222" i="3"/>
  <c r="BE245" i="3"/>
  <c r="BE247" i="3"/>
  <c r="BE270" i="3"/>
  <c r="BE277" i="3"/>
  <c r="BE304" i="3"/>
  <c r="BE329" i="3"/>
  <c r="BE331" i="3"/>
  <c r="BE352" i="3"/>
  <c r="BE365" i="3"/>
  <c r="BE366" i="3"/>
  <c r="BE372" i="3"/>
  <c r="BE390" i="3"/>
  <c r="BE393" i="3"/>
  <c r="BE403" i="3"/>
  <c r="BE433" i="3"/>
  <c r="BE443" i="3"/>
  <c r="BE457" i="3"/>
  <c r="BE474" i="3"/>
  <c r="BE476" i="3"/>
  <c r="BE494" i="3"/>
  <c r="BE500" i="3"/>
  <c r="BE517" i="3"/>
  <c r="BE519" i="3"/>
  <c r="BE520" i="3"/>
  <c r="E85" i="3"/>
  <c r="BE137" i="3"/>
  <c r="BE145" i="3"/>
  <c r="BE151" i="3"/>
  <c r="BE162" i="3"/>
  <c r="BE164" i="3"/>
  <c r="BE170" i="3"/>
  <c r="BE192" i="3"/>
  <c r="BE217" i="3"/>
  <c r="BE232" i="3"/>
  <c r="BE279" i="3"/>
  <c r="BE281" i="3"/>
  <c r="BE283" i="3"/>
  <c r="BE317" i="3"/>
  <c r="BE333" i="3"/>
  <c r="BE343" i="3"/>
  <c r="BE346" i="3"/>
  <c r="BE350" i="3"/>
  <c r="BE367" i="3"/>
  <c r="BE368" i="3"/>
  <c r="BE374" i="3"/>
  <c r="BE388" i="3"/>
  <c r="BE395" i="3"/>
  <c r="BE407" i="3"/>
  <c r="BE408" i="3"/>
  <c r="BE415" i="3"/>
  <c r="BE417" i="3"/>
  <c r="BE419" i="3"/>
  <c r="BE423" i="3"/>
  <c r="BE425" i="3"/>
  <c r="BE445" i="3"/>
  <c r="BE459" i="3"/>
  <c r="BE461" i="3"/>
  <c r="BE472" i="3"/>
  <c r="E111" i="2"/>
  <c r="J115" i="2"/>
  <c r="F118" i="2"/>
  <c r="BE130" i="2"/>
  <c r="BE138" i="2"/>
  <c r="BE142" i="2"/>
  <c r="BE154" i="2"/>
  <c r="BE155" i="2"/>
  <c r="J117" i="2"/>
  <c r="BE124" i="2"/>
  <c r="BE125" i="2"/>
  <c r="BE128" i="2"/>
  <c r="BE131" i="2"/>
  <c r="BE133" i="2"/>
  <c r="BE134" i="2"/>
  <c r="BE135" i="2"/>
  <c r="BE137" i="2"/>
  <c r="BE139" i="2"/>
  <c r="BE140" i="2"/>
  <c r="BE141" i="2"/>
  <c r="BE143" i="2"/>
  <c r="BE148" i="2"/>
  <c r="BE150" i="2"/>
  <c r="BE153" i="2"/>
  <c r="BE126" i="2"/>
  <c r="BE129" i="2"/>
  <c r="BE132" i="2"/>
  <c r="BE145" i="2"/>
  <c r="BE151" i="2"/>
  <c r="BE157" i="2"/>
  <c r="BE158" i="2"/>
  <c r="BE159" i="2"/>
  <c r="BE160" i="2"/>
  <c r="F34" i="2"/>
  <c r="BA95" i="1"/>
  <c r="F34" i="3"/>
  <c r="BA96" i="1" s="1"/>
  <c r="J34" i="4"/>
  <c r="AW97" i="1" s="1"/>
  <c r="F34" i="4"/>
  <c r="BA97" i="1" s="1"/>
  <c r="F38" i="5"/>
  <c r="BC99" i="1" s="1"/>
  <c r="F37" i="6"/>
  <c r="BB100" i="1"/>
  <c r="F39" i="6"/>
  <c r="BD100" i="1" s="1"/>
  <c r="F34" i="8"/>
  <c r="BA102" i="1" s="1"/>
  <c r="F35" i="8"/>
  <c r="BB102" i="1"/>
  <c r="F35" i="10"/>
  <c r="BB105" i="1" s="1"/>
  <c r="J34" i="10"/>
  <c r="AW105" i="1" s="1"/>
  <c r="J34" i="2"/>
  <c r="AW95" i="1" s="1"/>
  <c r="F36" i="2"/>
  <c r="BC95" i="1" s="1"/>
  <c r="F36" i="3"/>
  <c r="BC96" i="1"/>
  <c r="F35" i="4"/>
  <c r="BB97" i="1" s="1"/>
  <c r="F37" i="4"/>
  <c r="BD97" i="1" s="1"/>
  <c r="F39" i="5"/>
  <c r="BD99" i="1"/>
  <c r="F38" i="6"/>
  <c r="BC100" i="1" s="1"/>
  <c r="F34" i="7"/>
  <c r="BA101" i="1" s="1"/>
  <c r="J34" i="8"/>
  <c r="AW102" i="1" s="1"/>
  <c r="J36" i="9"/>
  <c r="AW104" i="1" s="1"/>
  <c r="F37" i="9"/>
  <c r="BB104" i="1"/>
  <c r="BB103" i="1"/>
  <c r="AX103" i="1" s="1"/>
  <c r="F37" i="10"/>
  <c r="BD105" i="1" s="1"/>
  <c r="F35" i="2"/>
  <c r="BB95" i="1"/>
  <c r="J34" i="3"/>
  <c r="AW96" i="1" s="1"/>
  <c r="F36" i="4"/>
  <c r="BC97" i="1" s="1"/>
  <c r="J36" i="5"/>
  <c r="AW99" i="1" s="1"/>
  <c r="F37" i="5"/>
  <c r="BB99" i="1" s="1"/>
  <c r="J36" i="6"/>
  <c r="AW100" i="1"/>
  <c r="F36" i="7"/>
  <c r="BC101" i="1" s="1"/>
  <c r="J34" i="7"/>
  <c r="AW101" i="1" s="1"/>
  <c r="F37" i="8"/>
  <c r="BD102" i="1"/>
  <c r="F39" i="9"/>
  <c r="BD104" i="1" s="1"/>
  <c r="BD103" i="1" s="1"/>
  <c r="F34" i="10"/>
  <c r="BA105" i="1"/>
  <c r="F36" i="10"/>
  <c r="BC105" i="1"/>
  <c r="F37" i="2"/>
  <c r="BD95" i="1"/>
  <c r="AS94" i="1"/>
  <c r="F35" i="3"/>
  <c r="BB96" i="1" s="1"/>
  <c r="F37" i="3"/>
  <c r="BD96" i="1" s="1"/>
  <c r="F36" i="5"/>
  <c r="BA99" i="1"/>
  <c r="F36" i="6"/>
  <c r="BA100" i="1" s="1"/>
  <c r="F37" i="7"/>
  <c r="BD101" i="1"/>
  <c r="F35" i="7"/>
  <c r="BB101" i="1"/>
  <c r="F36" i="8"/>
  <c r="BC102" i="1"/>
  <c r="F36" i="9"/>
  <c r="BA104" i="1"/>
  <c r="BA103" i="1"/>
  <c r="AW103" i="1" s="1"/>
  <c r="F38" i="9"/>
  <c r="BC104" i="1" s="1"/>
  <c r="BC103" i="1" s="1"/>
  <c r="AY103" i="1" s="1"/>
  <c r="J354" i="3" l="1"/>
  <c r="J102" i="3" s="1"/>
  <c r="J137" i="7"/>
  <c r="J98" i="7" s="1"/>
  <c r="J480" i="6"/>
  <c r="J109" i="6" s="1"/>
  <c r="R130" i="9"/>
  <c r="R129" i="9"/>
  <c r="R136" i="7"/>
  <c r="R331" i="4"/>
  <c r="R124" i="10"/>
  <c r="R123" i="10"/>
  <c r="T137" i="5"/>
  <c r="P136" i="7"/>
  <c r="P135" i="7"/>
  <c r="AU101" i="1" s="1"/>
  <c r="P482" i="6"/>
  <c r="R143" i="6"/>
  <c r="P135" i="3"/>
  <c r="P134" i="3" s="1"/>
  <c r="AU96" i="1" s="1"/>
  <c r="T130" i="9"/>
  <c r="T129" i="9" s="1"/>
  <c r="T136" i="7"/>
  <c r="BK483" i="5"/>
  <c r="J483" i="5" s="1"/>
  <c r="J108" i="5" s="1"/>
  <c r="T130" i="8"/>
  <c r="P483" i="5"/>
  <c r="P136" i="5"/>
  <c r="AU99" i="1" s="1"/>
  <c r="BK331" i="4"/>
  <c r="J331" i="4"/>
  <c r="J106" i="4"/>
  <c r="T429" i="3"/>
  <c r="T134" i="3" s="1"/>
  <c r="P124" i="10"/>
  <c r="P123" i="10"/>
  <c r="AU105" i="1" s="1"/>
  <c r="R131" i="4"/>
  <c r="R130" i="4" s="1"/>
  <c r="R134" i="3"/>
  <c r="R466" i="8"/>
  <c r="R325" i="7"/>
  <c r="R482" i="6"/>
  <c r="T143" i="6"/>
  <c r="T142" i="6"/>
  <c r="T331" i="4"/>
  <c r="P131" i="4"/>
  <c r="P130" i="4"/>
  <c r="AU97" i="1"/>
  <c r="BK131" i="4"/>
  <c r="J131" i="4"/>
  <c r="J97" i="4"/>
  <c r="R130" i="8"/>
  <c r="R129" i="8"/>
  <c r="T466" i="8"/>
  <c r="BK130" i="8"/>
  <c r="T483" i="5"/>
  <c r="T131" i="4"/>
  <c r="T130" i="4"/>
  <c r="BK130" i="9"/>
  <c r="J130" i="9"/>
  <c r="J99" i="9" s="1"/>
  <c r="T325" i="7"/>
  <c r="P143" i="6"/>
  <c r="P142" i="6"/>
  <c r="AU100" i="1" s="1"/>
  <c r="R137" i="5"/>
  <c r="R136" i="5"/>
  <c r="T122" i="2"/>
  <c r="T121" i="2"/>
  <c r="BK466" i="8"/>
  <c r="J466" i="8" s="1"/>
  <c r="J107" i="8" s="1"/>
  <c r="BK124" i="10"/>
  <c r="J124" i="10"/>
  <c r="J97" i="10"/>
  <c r="J484" i="5"/>
  <c r="J109" i="5" s="1"/>
  <c r="BK482" i="6"/>
  <c r="J482" i="6"/>
  <c r="J110" i="6"/>
  <c r="BK325" i="7"/>
  <c r="J325" i="7" s="1"/>
  <c r="J109" i="7" s="1"/>
  <c r="BK346" i="7"/>
  <c r="J346" i="7"/>
  <c r="J114" i="7" s="1"/>
  <c r="BK429" i="3"/>
  <c r="J429" i="3"/>
  <c r="J108" i="3" s="1"/>
  <c r="BK357" i="4"/>
  <c r="J357" i="4"/>
  <c r="J109" i="4"/>
  <c r="BK340" i="7"/>
  <c r="J340" i="7"/>
  <c r="J112" i="7" s="1"/>
  <c r="BK142" i="6"/>
  <c r="J142" i="6"/>
  <c r="BK136" i="5"/>
  <c r="J136" i="5"/>
  <c r="J98" i="5" s="1"/>
  <c r="BK134" i="3"/>
  <c r="J134" i="3"/>
  <c r="J30" i="3" s="1"/>
  <c r="AG96" i="1" s="1"/>
  <c r="BK121" i="2"/>
  <c r="J121" i="2"/>
  <c r="J33" i="3"/>
  <c r="AV96" i="1"/>
  <c r="AT96" i="1" s="1"/>
  <c r="BD98" i="1"/>
  <c r="BC98" i="1"/>
  <c r="AY98" i="1"/>
  <c r="BB98" i="1"/>
  <c r="AX98" i="1"/>
  <c r="J35" i="6"/>
  <c r="AV100" i="1" s="1"/>
  <c r="AT100" i="1" s="1"/>
  <c r="F33" i="8"/>
  <c r="AZ102" i="1" s="1"/>
  <c r="J33" i="2"/>
  <c r="AV95" i="1"/>
  <c r="AT95" i="1"/>
  <c r="F33" i="4"/>
  <c r="AZ97" i="1"/>
  <c r="F35" i="5"/>
  <c r="AZ99" i="1" s="1"/>
  <c r="J32" i="6"/>
  <c r="AG100" i="1" s="1"/>
  <c r="F33" i="7"/>
  <c r="AZ101" i="1" s="1"/>
  <c r="J35" i="9"/>
  <c r="AV104" i="1"/>
  <c r="AT104" i="1" s="1"/>
  <c r="F33" i="10"/>
  <c r="AZ105" i="1"/>
  <c r="J30" i="2"/>
  <c r="AG95" i="1" s="1"/>
  <c r="F33" i="3"/>
  <c r="AZ96" i="1" s="1"/>
  <c r="BA98" i="1"/>
  <c r="AW98" i="1"/>
  <c r="F35" i="6"/>
  <c r="AZ100" i="1"/>
  <c r="J33" i="8"/>
  <c r="AV102" i="1"/>
  <c r="AT102" i="1" s="1"/>
  <c r="F33" i="2"/>
  <c r="AZ95" i="1"/>
  <c r="J33" i="4"/>
  <c r="AV97" i="1"/>
  <c r="AT97" i="1"/>
  <c r="J35" i="5"/>
  <c r="AV99" i="1" s="1"/>
  <c r="AT99" i="1" s="1"/>
  <c r="J33" i="7"/>
  <c r="AV101" i="1"/>
  <c r="AT101" i="1"/>
  <c r="F35" i="9"/>
  <c r="AZ104" i="1"/>
  <c r="AZ103" i="1"/>
  <c r="AV103" i="1" s="1"/>
  <c r="AT103" i="1" s="1"/>
  <c r="J33" i="10"/>
  <c r="AV105" i="1"/>
  <c r="AT105" i="1" s="1"/>
  <c r="BK135" i="7" l="1"/>
  <c r="J135" i="7" s="1"/>
  <c r="J30" i="7" s="1"/>
  <c r="AG101" i="1" s="1"/>
  <c r="BK129" i="8"/>
  <c r="J129" i="8" s="1"/>
  <c r="J96" i="8" s="1"/>
  <c r="T135" i="7"/>
  <c r="R142" i="6"/>
  <c r="T136" i="5"/>
  <c r="R135" i="7"/>
  <c r="T129" i="8"/>
  <c r="BK129" i="9"/>
  <c r="J129" i="9" s="1"/>
  <c r="J98" i="9" s="1"/>
  <c r="J130" i="8"/>
  <c r="J97" i="8"/>
  <c r="BK123" i="10"/>
  <c r="J123" i="10"/>
  <c r="J96" i="10" s="1"/>
  <c r="BK130" i="4"/>
  <c r="J130" i="4"/>
  <c r="J30" i="4" s="1"/>
  <c r="AG97" i="1" s="1"/>
  <c r="AN101" i="1"/>
  <c r="J96" i="7"/>
  <c r="AN100" i="1"/>
  <c r="J98" i="6"/>
  <c r="J39" i="7"/>
  <c r="J41" i="6"/>
  <c r="AN96" i="1"/>
  <c r="J96" i="3"/>
  <c r="AN95" i="1"/>
  <c r="J96" i="2"/>
  <c r="J39" i="3"/>
  <c r="J39" i="2"/>
  <c r="BD94" i="1"/>
  <c r="W33" i="1" s="1"/>
  <c r="AU98" i="1"/>
  <c r="AU94" i="1"/>
  <c r="BA94" i="1"/>
  <c r="AW94" i="1"/>
  <c r="AK30" i="1" s="1"/>
  <c r="AZ98" i="1"/>
  <c r="AV98" i="1"/>
  <c r="AT98" i="1" s="1"/>
  <c r="BC94" i="1"/>
  <c r="AY94" i="1"/>
  <c r="J32" i="5"/>
  <c r="AG99" i="1" s="1"/>
  <c r="AG98" i="1" s="1"/>
  <c r="BB94" i="1"/>
  <c r="W31" i="1" s="1"/>
  <c r="J39" i="4" l="1"/>
  <c r="J96" i="4"/>
  <c r="J41" i="5"/>
  <c r="AN99" i="1"/>
  <c r="AN98" i="1"/>
  <c r="AN97" i="1"/>
  <c r="J30" i="10"/>
  <c r="AG105" i="1" s="1"/>
  <c r="J30" i="8"/>
  <c r="AG102" i="1" s="1"/>
  <c r="W32" i="1"/>
  <c r="W30" i="1"/>
  <c r="AX94" i="1"/>
  <c r="J32" i="9"/>
  <c r="AG104" i="1" s="1"/>
  <c r="AG103" i="1" s="1"/>
  <c r="AN103" i="1" s="1"/>
  <c r="AZ94" i="1"/>
  <c r="AV94" i="1"/>
  <c r="AK29" i="1" s="1"/>
  <c r="J39" i="8" l="1"/>
  <c r="AN104" i="1"/>
  <c r="J41" i="9"/>
  <c r="J39" i="10"/>
  <c r="AN102" i="1"/>
  <c r="AN105" i="1"/>
  <c r="AG94" i="1"/>
  <c r="AK26" i="1" s="1"/>
  <c r="AT94" i="1"/>
  <c r="W29" i="1"/>
  <c r="AN94" i="1" l="1"/>
  <c r="AK35" i="1"/>
</calcChain>
</file>

<file path=xl/sharedStrings.xml><?xml version="1.0" encoding="utf-8"?>
<sst xmlns="http://schemas.openxmlformats.org/spreadsheetml/2006/main" count="27869" uniqueCount="3955">
  <si>
    <t>Export Komplet</t>
  </si>
  <si>
    <t/>
  </si>
  <si>
    <t>2.0</t>
  </si>
  <si>
    <t>False</t>
  </si>
  <si>
    <t>{77f42b35-7226-487a-a196-9abb3be48d0c}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</si>
  <si>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</si>
  <si>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</si>
  <si>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</si>
  <si>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</si>
  <si>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</si>
  <si>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</si>
  <si>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</si>
  <si>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</si>
  <si>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</si>
  <si>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211095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</si>
  <si>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</si>
  <si>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</si>
  <si>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02.060 Opatření v úseku Brantice, OHO, dílčí stavba 02.061 Jez Brantice, stavba č. 5882</t>
  </si>
  <si>
    <t>KSO:</t>
  </si>
  <si>
    <t>832 13</t>
  </si>
  <si>
    <t>CC-CZ:</t>
  </si>
  <si>
    <t>Místo:</t>
  </si>
  <si>
    <t>Krnov</t>
  </si>
  <si>
    <t>Datum:</t>
  </si>
  <si>
    <t>15. 6. 2022</t>
  </si>
  <si>
    <t>CZ-CPA:</t>
  </si>
  <si>
    <t>42.91.1</t>
  </si>
  <si>
    <t>Zadavatel:</t>
  </si>
  <si>
    <t>IČ:</t>
  </si>
  <si>
    <t>Povodí Odry, státní podnik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</si>
  <si>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</si>
  <si>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</si>
  <si>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</si>
  <si>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</si>
  <si>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</si>
  <si>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</si>
  <si>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</si>
  <si>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Michal Jendruščák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</si>
  <si>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</si>
  <si>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</si>
  <si>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</si>
  <si>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</si>
  <si>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</si>
  <si>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</si>
  <si>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</si>
  <si>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</si>
  <si>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</si>
  <si>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</si>
  <si>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</si>
  <si>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</si>
  <si>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</si>
  <si>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</si>
  <si>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</si>
  <si>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</si>
  <si>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</si>
  <si>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</si>
  <si>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</si>
  <si>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</si>
  <si>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</si>
  <si>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</si>
  <si>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</si>
  <si>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</si>
  <si>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</si>
  <si>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</si>
  <si>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</si>
  <si>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</si>
  <si>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</si>
  <si>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</si>
  <si>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</si>
  <si>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</si>
  <si>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</si>
  <si>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</si>
  <si>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</si>
  <si>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</si>
  <si>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</si>
  <si>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</si>
  <si>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</si>
  <si>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</si>
  <si>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</si>
  <si>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</si>
  <si>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</si>
  <si>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</si>
  <si>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</si>
  <si>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</si>
  <si>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</si>
  <si>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Ostatní náklady</t>
  </si>
  <si>
    <t>1</t>
  </si>
  <si>
    <t>{6dfabc85-5e30-40a7-a0a2-6219fca877f9}</t>
  </si>
  <si>
    <t>832 14</t>
  </si>
  <si>
    <t>2</t>
  </si>
  <si>
    <t>SO 01</t>
  </si>
  <si>
    <t>Vakový jez</t>
  </si>
  <si>
    <t>STA</t>
  </si>
  <si>
    <t>{c8cc2df0-a5ec-453b-bb9e-bd9706d597f5}</t>
  </si>
  <si>
    <t>SO 02</t>
  </si>
  <si>
    <t>Rybí přechod</t>
  </si>
  <si>
    <t>{222f26e1-77cd-43d0-9944-269e6ab09872}</t>
  </si>
  <si>
    <t>SO 03</t>
  </si>
  <si>
    <t>Rekonstrukce náhonu a odpadního koryta</t>
  </si>
  <si>
    <t>{b29012ef-743c-44c4-8bf5-e64034bb631e}</t>
  </si>
  <si>
    <t>SO 03.1</t>
  </si>
  <si>
    <t>Rekonstrukce náhonu</t>
  </si>
  <si>
    <t>Soupis</t>
  </si>
  <si>
    <t>{a4527603-00d6-4922-93dd-893f3e1666d6}</t>
  </si>
  <si>
    <t>SO 03.2</t>
  </si>
  <si>
    <t>Rekonstrukce odpadního koryta</t>
  </si>
  <si>
    <t>{d422928e-daf0-4f0d-817b-5f4088fb86e3}</t>
  </si>
  <si>
    <t>SO 04</t>
  </si>
  <si>
    <t>Silniční most</t>
  </si>
  <si>
    <t>{7ee115a0-ce6e-433c-9593-64ac85255842}</t>
  </si>
  <si>
    <t>SO 05</t>
  </si>
  <si>
    <t>Úprava koryta</t>
  </si>
  <si>
    <t>{7f1232be-dec0-4190-8503-94b0b13d9f3e}</t>
  </si>
  <si>
    <t>SO 06</t>
  </si>
  <si>
    <t>Přeložky</t>
  </si>
  <si>
    <t>{15ad7146-1c4c-4cc3-a111-2cf9608296be}</t>
  </si>
  <si>
    <t>SO 06.2</t>
  </si>
  <si>
    <t>Přeložka vodovodu</t>
  </si>
  <si>
    <t>{ec6e1287-a110-4bc4-8958-15bac2205907}</t>
  </si>
  <si>
    <t>SO 07</t>
  </si>
  <si>
    <t>Dočasná lávka</t>
  </si>
  <si>
    <t>{73444a20-7916-4ea5-8f2b-b8374a5c4edb}</t>
  </si>
  <si>
    <t>KRYCÍ LIST SOUPISU PRACÍ</t>
  </si>
  <si>
    <t>Objekt:</t>
  </si>
  <si>
    <t>OST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</si>
  <si>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</si>
  <si>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</si>
  <si>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</si>
  <si>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</si>
  <si>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</si>
  <si>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</si>
  <si>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</si>
  <si>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</si>
  <si>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</si>
  <si>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</si>
  <si>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</si>
  <si>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</si>
  <si>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</si>
  <si>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</si>
  <si>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</si>
  <si>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</si>
  <si>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</si>
  <si>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</si>
  <si>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</si>
  <si>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</si>
  <si>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</si>
  <si>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</si>
  <si>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</si>
  <si>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</si>
  <si>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</si>
  <si>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</si>
  <si>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</si>
  <si>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</si>
  <si>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</si>
  <si>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</si>
  <si>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001 0011</t>
  </si>
  <si>
    <t>Zpracování realizační, výrobní, dodavatelské dokumentace</t>
  </si>
  <si>
    <t>kplt</t>
  </si>
  <si>
    <t>4</t>
  </si>
  <si>
    <t>1786083800</t>
  </si>
  <si>
    <t>001 0012</t>
  </si>
  <si>
    <t>Vypracování výkresů výztuže pro všechny stavební objekty.</t>
  </si>
  <si>
    <t>-436575382</t>
  </si>
  <si>
    <t>3</t>
  </si>
  <si>
    <t>01 005</t>
  </si>
  <si>
    <t>Fotodokumentaci postupu prací během provádění díla</t>
  </si>
  <si>
    <t>-1246769815</t>
  </si>
  <si>
    <t>P</t>
  </si>
  <si>
    <t xml:space="preserve">Poznámka k položce:_x000D_
Fotodokumentaci postupu prací během provádění díla s popisem pracovních postupů, lokalizací a uvedením data a hodiny pořízení. Fotodokumentace bude doložena ke každé fakturaci 4x na CD (DVD) nosiči ve formátu *.JPG s min.rozlišení 5MPx.  </t>
  </si>
  <si>
    <t>01 OST 01</t>
  </si>
  <si>
    <t>Úprava projektu po zaměření MVE - úprava návazností konstrukcí SO 03</t>
  </si>
  <si>
    <t>-2125980771</t>
  </si>
  <si>
    <t>OST 01</t>
  </si>
  <si>
    <t>Funkce odpovědného geodeta</t>
  </si>
  <si>
    <t>-1338072355</t>
  </si>
  <si>
    <t>6</t>
  </si>
  <si>
    <t>OST 03</t>
  </si>
  <si>
    <t>Návrh a provádění monitoringu. Evidence sledování seismiky, hluku, vibrací a emisí po dobu výstavby</t>
  </si>
  <si>
    <t>578124850</t>
  </si>
  <si>
    <t>7</t>
  </si>
  <si>
    <t>OST 05</t>
  </si>
  <si>
    <t>Údržba provedených prací během výstavby</t>
  </si>
  <si>
    <t>-1142966127</t>
  </si>
  <si>
    <t>8</t>
  </si>
  <si>
    <t>OST 06</t>
  </si>
  <si>
    <t>Zajištění veškerých dočasných záborů</t>
  </si>
  <si>
    <t>876959423</t>
  </si>
  <si>
    <t>9</t>
  </si>
  <si>
    <t>OST 08</t>
  </si>
  <si>
    <t>Statické posouzení vybraných nemovitostí, které mohou být ovlivněné výstavbou.</t>
  </si>
  <si>
    <t>555228210</t>
  </si>
  <si>
    <t>10</t>
  </si>
  <si>
    <t>OST 09</t>
  </si>
  <si>
    <t>Zajištění odborného přesunu (za účasti zodpovědné osoby) sochy Jana Nepomuckého do zámečku v Branticích</t>
  </si>
  <si>
    <t>460594978</t>
  </si>
  <si>
    <t>11</t>
  </si>
  <si>
    <t>01 016</t>
  </si>
  <si>
    <t>Dokumentace skutečného provedení (DSKP)</t>
  </si>
  <si>
    <t>796195351</t>
  </si>
  <si>
    <t>Poznámka k položce:_x000D_
Rozumí se zákresy veškerých změn oproti schválené projektové dokumentaci a to ve všech přílohách této projektové dokumentace (označit červeným razítkem "Skutečné provedení" s datem  a podpisy zhotovitele a technického dozoru objednatele) (v 5-ti vyhotoveních v tištěné i digitální verzi - 3xCD nebo DVD ve formátu *.pdf a 3xCD nebo DVD se zdrojovými daty) viz specifikace DSKP - Příloha Výkazu výměr "Požadavky investora na DSKP"</t>
  </si>
  <si>
    <t>1R001</t>
  </si>
  <si>
    <t>Zajištění IG sledu</t>
  </si>
  <si>
    <t>1024</t>
  </si>
  <si>
    <t>1876787325</t>
  </si>
  <si>
    <t>13</t>
  </si>
  <si>
    <t>K001</t>
  </si>
  <si>
    <t>Vypracování a projednání havarijního plánu</t>
  </si>
  <si>
    <t>-98269143</t>
  </si>
  <si>
    <t>14</t>
  </si>
  <si>
    <t>K002</t>
  </si>
  <si>
    <t>Vypracování a schválení povodňového plánu</t>
  </si>
  <si>
    <t>1254293240</t>
  </si>
  <si>
    <t>15</t>
  </si>
  <si>
    <t>OST 10</t>
  </si>
  <si>
    <t>Pasportizace okolních objektů a studní</t>
  </si>
  <si>
    <t>-217044456</t>
  </si>
  <si>
    <t>16</t>
  </si>
  <si>
    <t>OST ST 02</t>
  </si>
  <si>
    <t>Návrh a podepření konstrukce mostu</t>
  </si>
  <si>
    <t>943204351</t>
  </si>
  <si>
    <t>17</t>
  </si>
  <si>
    <t>OST STA 01</t>
  </si>
  <si>
    <t>Statické posouzení mostu pro dtavební stroje</t>
  </si>
  <si>
    <t>170462271</t>
  </si>
  <si>
    <t>18</t>
  </si>
  <si>
    <t>OST R 003</t>
  </si>
  <si>
    <t>Zkoušky použitelnosti materiálu, zkoušky technologických zařízení</t>
  </si>
  <si>
    <t>506178617</t>
  </si>
  <si>
    <t xml:space="preserve">Poznámka k položce:_x000D_
Pro výrobu betonů musí být zaveden systém řízení dle ČSN EN 206-1._x000D_
Záznamy řízení výroby vodostavebních betonů musí zhotovitel uchovat 5 let._x000D_
Zhotovitel předloží objednateli před zahájením prací výsledky průkazních zkoušek pro všechny druhy vodostavebních betonů použitých na stavbě a pro rozsah teplotních podmínek betonáže na stavbě._x000D_
Pro provádění betonových konstrukcí bude zaveden plán jakosti dle ČSN EN 13670-1._x000D_
Zhotovitel předá objednateli před zahájením prací k odsouhlasení program kontrolních zkoušek výrobních, který bude zahrnovat zkoušky složek betonu a betonu prováděné v místě výroby betonu a zkoušky betonu prováděné v místě betonáže._x000D_
Rozsah kontrolních zkoušek výrobních složek betonu a betonu prováděných v místě výroby betonu bude vycházet z požadavků ČSN EN 206-1 doplněných v projektové dokumentaci pro provádění stavby._x000D_
Rozsah kontrolních zkoušek výrobních betonu prováděných v místě betonáže bude vycházet z požadavků ČSN EN 13670-1 doplněných v projektové dokumentaci pro provádění stavby. Pro betonové konstrukce, se stanovuje kontrolní třída 3, pro ostatní betonové konstrukce se stanovuje kontrolní třída 2, pokud nebude v projektové dokumentaci pro provádění stavby nebo ve smlouvě o dílo stanoveno jinak._x000D_
</t>
  </si>
  <si>
    <t>19</t>
  </si>
  <si>
    <t>OST R 0019</t>
  </si>
  <si>
    <t>Letecké snímkování/dron postupu stavby</t>
  </si>
  <si>
    <t>-492493990</t>
  </si>
  <si>
    <t xml:space="preserve">Poznámka k položce:_x000D_
fotografie budou pořízeny v min. rozlišení 4K při optimálních světelných podmínkách a budou ostré s dostatečnou hloubkou; předpokládá se snímkování 5x v průběhu výstavby; termíny jednotlivých snímkování budou s předstihem oznámeny objednateli dle postupu výstavby; pozice pohledů na snímcích budou vždy s předstihem projednány s objednatelem </t>
  </si>
  <si>
    <t>VRN3</t>
  </si>
  <si>
    <t>Zařízení staveniště</t>
  </si>
  <si>
    <t>20</t>
  </si>
  <si>
    <t>030001000</t>
  </si>
  <si>
    <t>Kč</t>
  </si>
  <si>
    <t>CS ÚRS 2013 02</t>
  </si>
  <si>
    <t>1740609301</t>
  </si>
  <si>
    <t>Poznámka k položce:_x000D_
Mimo běžné prvky zařízení staveniště položka dále obsahuje:_x000D_
1) Staveništní buňky v rozsahu dle potřeb zhotovitele - na ploše. Nezbytné sociální vybavení, skladovací plochy nakoupeného materiálu,  kanceláře, sociální zařízení a sklady v mobilních buňkách atd. Požaduje se vyhradit z rozsahu buněk (vybavených kancelářských) 1 kus pro potřeby stavebního dozora_x000D_
2) Připojení el. energie ze zdrojů vlastníka vodníha díla, vč. projednání_x000D_
3) Ochranu staveniště před srážkovými vodami a bezpečnou sjízdnost komunikací v obvodu staveniště</t>
  </si>
  <si>
    <t>03R001</t>
  </si>
  <si>
    <t>Vybudování sjezdu do náhonu, vč. odstranění</t>
  </si>
  <si>
    <t>-1966553652</t>
  </si>
  <si>
    <t>22</t>
  </si>
  <si>
    <t>OST 04</t>
  </si>
  <si>
    <t>Náklady na opětovné vybudování ochranných jímek a protipovodňových opatření poničených případnou povodní</t>
  </si>
  <si>
    <t>164768236</t>
  </si>
  <si>
    <t>VRN4</t>
  </si>
  <si>
    <t>Inženýrská činnost</t>
  </si>
  <si>
    <t>23</t>
  </si>
  <si>
    <t>4R 002</t>
  </si>
  <si>
    <t>Vedení elektronického deníku</t>
  </si>
  <si>
    <t>-1905464619</t>
  </si>
  <si>
    <t>24</t>
  </si>
  <si>
    <t>OST R 007</t>
  </si>
  <si>
    <t>Zkoušky technologických zařízení</t>
  </si>
  <si>
    <t>-585775615</t>
  </si>
  <si>
    <t>25</t>
  </si>
  <si>
    <t>OST R 008</t>
  </si>
  <si>
    <t>Zaškolení obsluhy</t>
  </si>
  <si>
    <t>968578307</t>
  </si>
  <si>
    <t>VRN7</t>
  </si>
  <si>
    <t>Provozní vlivy</t>
  </si>
  <si>
    <t>26</t>
  </si>
  <si>
    <t>03R002</t>
  </si>
  <si>
    <t>Oprava příjezdových komunikací</t>
  </si>
  <si>
    <t>-1988306387</t>
  </si>
  <si>
    <t>27</t>
  </si>
  <si>
    <t>OST 02</t>
  </si>
  <si>
    <t>Údržba komunikací v průběhu výstavby</t>
  </si>
  <si>
    <t>-1628209322</t>
  </si>
  <si>
    <t>28</t>
  </si>
  <si>
    <t>OST 07</t>
  </si>
  <si>
    <t>Provedení opatření k dočasné ochraně vzrostlých stromů, které by mohly být činností na stavbě ohroženy</t>
  </si>
  <si>
    <t>-1949023287</t>
  </si>
  <si>
    <t>29</t>
  </si>
  <si>
    <t>OST R 001</t>
  </si>
  <si>
    <t>Ochrana všech IS v prostoru staveniště (sděl. vedení, vodovod, plynovod)</t>
  </si>
  <si>
    <t>-1905406993</t>
  </si>
  <si>
    <t>cement</t>
  </si>
  <si>
    <t>8,55</t>
  </si>
  <si>
    <t>nalozeni_I</t>
  </si>
  <si>
    <t>545</t>
  </si>
  <si>
    <t>SO 01 - Vakový jez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</si>
  <si>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</si>
  <si>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</si>
  <si>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</si>
  <si>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</si>
  <si>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</si>
  <si>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</si>
  <si>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</si>
  <si>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</si>
  <si>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</si>
  <si>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</si>
  <si>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VK - Vakový jez - technologie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</si>
  <si>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</si>
  <si>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</si>
  <si>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</si>
  <si>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</si>
  <si>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767 - Konstrukce zámečnické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</si>
  <si>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</si>
  <si>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</si>
  <si>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</si>
  <si>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</si>
  <si>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</si>
  <si>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114203104</t>
  </si>
  <si>
    <t>Rozebrání záhozů a rovnanin na sucho</t>
  </si>
  <si>
    <t>m3</t>
  </si>
  <si>
    <t>CS ÚRS 2022 01</t>
  </si>
  <si>
    <t>-773056662</t>
  </si>
  <si>
    <t>VV</t>
  </si>
  <si>
    <t>79 "VV pol. 2.1"</t>
  </si>
  <si>
    <t>115101201</t>
  </si>
  <si>
    <t>Čerpání vody na dopravní výšku do 10 m průměrný přítok do 500 l/min</t>
  </si>
  <si>
    <t>hod</t>
  </si>
  <si>
    <t>-879946821</t>
  </si>
  <si>
    <t>10*10*30</t>
  </si>
  <si>
    <t>5*2*30</t>
  </si>
  <si>
    <t>Součet</t>
  </si>
  <si>
    <t>115101301</t>
  </si>
  <si>
    <t>Pohotovost čerpací soupravy pro dopravní výšku do 10 m přítok do 500 l/min</t>
  </si>
  <si>
    <t>den</t>
  </si>
  <si>
    <t>-376788855</t>
  </si>
  <si>
    <t>12*30</t>
  </si>
  <si>
    <t>122251104</t>
  </si>
  <si>
    <t>Odkopávky a prokopávky nezapažené v hornině třídy těžitelnosti I skupiny 3 objem do 500 m3 strojně</t>
  </si>
  <si>
    <t>108737491</t>
  </si>
  <si>
    <t>250 "VV pol. 2.13"</t>
  </si>
  <si>
    <t>127751101</t>
  </si>
  <si>
    <t>Vykopávky pod vodou v hornině třídy těžitelnosti I a II skupiny 1 až 4 tl vrstvy do 0,5 m objem do 1000 m3 strojně</t>
  </si>
  <si>
    <t>-681771658</t>
  </si>
  <si>
    <t>7,7 "VV pol. 2.2"</t>
  </si>
  <si>
    <t>78,9 "VV pol. 2.3"</t>
  </si>
  <si>
    <t>131251205</t>
  </si>
  <si>
    <t>Hloubení jam zapažených v hornině třídy těžitelnosti I skupiny 3 objem do 1000 m3 strojně</t>
  </si>
  <si>
    <t>950514474</t>
  </si>
  <si>
    <t>875 "VV pol. 2.5"</t>
  </si>
  <si>
    <t>131351204</t>
  </si>
  <si>
    <t>Hloubení jam zapažených v hornině třídy těžitelnosti II skupiny 4 objem do 500 m3 strojně</t>
  </si>
  <si>
    <t>-1986404467</t>
  </si>
  <si>
    <t>103 "VV pol. 2.5"</t>
  </si>
  <si>
    <t>131451203</t>
  </si>
  <si>
    <t>Hloubení jam zapažených v hornině třídy těžitelnosti II skupiny 5 objem do 100 m3 strojně</t>
  </si>
  <si>
    <t>-192541524</t>
  </si>
  <si>
    <t>51 "VV pol. 2.5"</t>
  </si>
  <si>
    <t>151712111</t>
  </si>
  <si>
    <t>Převázka ocelová zdvojená pro kotvení záporového pažení</t>
  </si>
  <si>
    <t>m</t>
  </si>
  <si>
    <t>-1058359278</t>
  </si>
  <si>
    <t>93 "VV pol. 8.4"</t>
  </si>
  <si>
    <t>153111114</t>
  </si>
  <si>
    <t>Příčné řezání ocelových zaberaněných štětovnic z terénu</t>
  </si>
  <si>
    <t>kus</t>
  </si>
  <si>
    <t>1730881321</t>
  </si>
  <si>
    <t>149/0,6 *0,6"VV pol. 13.3.5"</t>
  </si>
  <si>
    <t>153111136</t>
  </si>
  <si>
    <t>Příčné svaření ocelových zaberaněných štětovnic z terénu</t>
  </si>
  <si>
    <t>-1560796056</t>
  </si>
  <si>
    <t>149/0,6 "VV pol. 16"</t>
  </si>
  <si>
    <t>153112111</t>
  </si>
  <si>
    <t>Nastražení ocelových štětovnic dl do 10 m ve standardních podmínkách z terénu</t>
  </si>
  <si>
    <t>m2</t>
  </si>
  <si>
    <t>1499889189</t>
  </si>
  <si>
    <t>143,4 "VV pol. 8.1"</t>
  </si>
  <si>
    <t>1072,8 "VV pol. 13.1"</t>
  </si>
  <si>
    <t>422,45 "VV pol. 14.1"</t>
  </si>
  <si>
    <t>57,75 "VV pol. 15.1"</t>
  </si>
  <si>
    <t>153112122</t>
  </si>
  <si>
    <t>Zaberanění ocelových štětovnic na dl do 8 m ve standardních podmínkách z terénu</t>
  </si>
  <si>
    <t>-938388561</t>
  </si>
  <si>
    <t>796,4 "VV pol. 13.2"</t>
  </si>
  <si>
    <t>148,15 "VV pol. 14.2"</t>
  </si>
  <si>
    <t>M</t>
  </si>
  <si>
    <t>15R001.1</t>
  </si>
  <si>
    <t>Štětovnice VL604</t>
  </si>
  <si>
    <t>t</t>
  </si>
  <si>
    <t>-1070413755</t>
  </si>
  <si>
    <t>17,46 "VV pol. 8.1"</t>
  </si>
  <si>
    <t>143,433 "VV pol. 13.1"</t>
  </si>
  <si>
    <t>51,454 "VV pol. 14.1"</t>
  </si>
  <si>
    <t>7,034*0,5 "VV pol. 15.1"</t>
  </si>
  <si>
    <t>5,444 "VV pol. 16"</t>
  </si>
  <si>
    <t>130R001</t>
  </si>
  <si>
    <t xml:space="preserve">Kotevní deska na hlavu piloty </t>
  </si>
  <si>
    <t>-816984024</t>
  </si>
  <si>
    <t>Poznámka k položce:_x000D_
VV pol. 13.3.4</t>
  </si>
  <si>
    <t>9 "VV pol. 13.3.4"</t>
  </si>
  <si>
    <t>5"VV pol. 15.2.4"</t>
  </si>
  <si>
    <t>153811112R</t>
  </si>
  <si>
    <t>Osazení kotvy tyčové dl přes 5 m D přes 40 mm</t>
  </si>
  <si>
    <t>610258974</t>
  </si>
  <si>
    <t>114 "VV pol. 8.3"</t>
  </si>
  <si>
    <t>153811197</t>
  </si>
  <si>
    <t>Příplatek ke kotvám tyčovým za antikorozní úpravu trvalých kotev</t>
  </si>
  <si>
    <t>1597593104</t>
  </si>
  <si>
    <t>153811211</t>
  </si>
  <si>
    <t>Napnutí kotev tyčových únosnost kotvy do 0,45 MN</t>
  </si>
  <si>
    <t>1666785853</t>
  </si>
  <si>
    <t>19 "VV pol. 8.3"</t>
  </si>
  <si>
    <t>13021404</t>
  </si>
  <si>
    <t>tyč kotevní celozávitová CKT D 40mm ST 500 S</t>
  </si>
  <si>
    <t>1907266467</t>
  </si>
  <si>
    <t>13021416</t>
  </si>
  <si>
    <t>spojník pro CKT celozávitovou kotevní tyč D 40mm ST 500 S</t>
  </si>
  <si>
    <t>624988454</t>
  </si>
  <si>
    <t>13021410</t>
  </si>
  <si>
    <t>matice pro CKT celozávitovou kotevní tyč D 40mm ST 500 S</t>
  </si>
  <si>
    <t>-2122044807</t>
  </si>
  <si>
    <t>13021421</t>
  </si>
  <si>
    <t>podložka pro CKT celozávitovou kotevní tyč 200x200x40mm</t>
  </si>
  <si>
    <t>-1245826556</t>
  </si>
  <si>
    <t>15R002</t>
  </si>
  <si>
    <t>Utěsnění profilu ve dne - obetonování, PUR pěna, vyklínování</t>
  </si>
  <si>
    <t>-1352919257</t>
  </si>
  <si>
    <t>Poznámka k položce:_x000D_
VV pol. 15.2.5</t>
  </si>
  <si>
    <t>153111R001</t>
  </si>
  <si>
    <t>Řezání štětovnic pod vodou</t>
  </si>
  <si>
    <t>-1387904648</t>
  </si>
  <si>
    <t>Poznámka k položce:_x000D_
Odřezání štětové stěny pod vodou max hl. 0,5 m</t>
  </si>
  <si>
    <t>149*0,4 "VV pol. 13.3.5"</t>
  </si>
  <si>
    <t>153113111</t>
  </si>
  <si>
    <t>Vytažení ocelových štětovnic dl do 12 m zaberaněných do hl 4 m z terénu ve standardnich podmínkách</t>
  </si>
  <si>
    <t>-1888292970</t>
  </si>
  <si>
    <t>422,5"VV pol. 14.4"</t>
  </si>
  <si>
    <t>153116112</t>
  </si>
  <si>
    <t>Montáž ocelových kleštin nebo převázek hradicích stěn z terénu</t>
  </si>
  <si>
    <t>1103312642</t>
  </si>
  <si>
    <t>3375,02/1000 "VV pol. 13.3.1"</t>
  </si>
  <si>
    <t>3387,04/1000 "VV pol. 13.3.2"</t>
  </si>
  <si>
    <t>1765,44/1000 "VV pol. 13.3.3."</t>
  </si>
  <si>
    <t>1744,8/1000 "VV pol. 14.3.1"</t>
  </si>
  <si>
    <t>980,8/1000 "VV pol. 14.3.2"</t>
  </si>
  <si>
    <t>3387/1000 "VV pol. 15.2.1"</t>
  </si>
  <si>
    <t>980,8/1000 "VV pol. 15.2.2"</t>
  </si>
  <si>
    <t>323,4/1000 "VV pol. 15.2.3"</t>
  </si>
  <si>
    <t>13010826</t>
  </si>
  <si>
    <t>ocel profilová jakost S235JR (11 375) průřez U (UPN) 200</t>
  </si>
  <si>
    <t>7071035</t>
  </si>
  <si>
    <t>3,37502 "VV pol. 13.3.1"</t>
  </si>
  <si>
    <t>13010828</t>
  </si>
  <si>
    <t>ocel profilová jakost S235JR (11 375) průřez U (UPN) 220</t>
  </si>
  <si>
    <t>-2142036131</t>
  </si>
  <si>
    <t>0,3234 "VV pol. 15.2.3"</t>
  </si>
  <si>
    <t>13010722</t>
  </si>
  <si>
    <t>ocel profilová jakost S235JR (11 375) průřez I (IPN) 200</t>
  </si>
  <si>
    <t>1851961036</t>
  </si>
  <si>
    <t>1,76544 "VV pol. 13.3.3"</t>
  </si>
  <si>
    <t>0,9808 "VV pol. 14.3.2"</t>
  </si>
  <si>
    <t>0,9808 "VV pol. 15.2.2"</t>
  </si>
  <si>
    <t>30</t>
  </si>
  <si>
    <t>13010726</t>
  </si>
  <si>
    <t>ocel profilová jakost S235JR (11 375) průřez I (IPN) 240</t>
  </si>
  <si>
    <t>1604843711</t>
  </si>
  <si>
    <t>3,38704 "VV pol. 13.3.2"</t>
  </si>
  <si>
    <t>3,387 "VV pol. 15.2.1"</t>
  </si>
  <si>
    <t>1,7448 "VV pol. 14.3.1."</t>
  </si>
  <si>
    <t>31</t>
  </si>
  <si>
    <t>153116113</t>
  </si>
  <si>
    <t>Demontáž ocelových kleštin nebo převázek hradicích stěn z terénu</t>
  </si>
  <si>
    <t>86426302</t>
  </si>
  <si>
    <t>Poznámka k položce:_x000D_
VV pol. 14.3.2</t>
  </si>
  <si>
    <t xml:space="preserve">11,253 </t>
  </si>
  <si>
    <t>32</t>
  </si>
  <si>
    <t>161151113</t>
  </si>
  <si>
    <t>Svislé přemístění výkopku z horniny třídy těžitelnosti II skupiny 4 a 5 hl výkopu přes 4 do 8 m</t>
  </si>
  <si>
    <t>-1937300786</t>
  </si>
  <si>
    <t>875+103 "VV pol. 2.5"</t>
  </si>
  <si>
    <t>33</t>
  </si>
  <si>
    <t>162351103</t>
  </si>
  <si>
    <t>Vodorovné přemístění přes 50 do 500 m výkopku/sypaniny z horniny třídy těžitelnosti I skupiny 1 až 3</t>
  </si>
  <si>
    <t>-1942810931</t>
  </si>
  <si>
    <t>Mezisoučet</t>
  </si>
  <si>
    <t>123*0,2 "VV pol. 2.8"</t>
  </si>
  <si>
    <t>270,4 "VV pol. 2.6"</t>
  </si>
  <si>
    <t>250 "VV pol .2.13"</t>
  </si>
  <si>
    <t>34</t>
  </si>
  <si>
    <t>162351123</t>
  </si>
  <si>
    <t>Vodorovné přemístění přes 50 do 500 m výkopku/sypaniny z hornin třídy těžitelnosti II skupiny 4 a 5</t>
  </si>
  <si>
    <t>1870183996</t>
  </si>
  <si>
    <t>103+51 "VV pol. 2.5"</t>
  </si>
  <si>
    <t>35</t>
  </si>
  <si>
    <t>162751137</t>
  </si>
  <si>
    <t>Vodorovné přemístění přes 9 000 do 10000 m výkopku/sypaniny z horniny třídy těžitelnosti II skupiny 4 a 5</t>
  </si>
  <si>
    <t>-1171083278</t>
  </si>
  <si>
    <t>1365,6-520,40 "přebytek zeminy"</t>
  </si>
  <si>
    <t>36</t>
  </si>
  <si>
    <t>162751139</t>
  </si>
  <si>
    <t>Příplatek k vodorovnému přemístění výkopku/sypaniny z horniny třídy těžitelnosti II skupiny 4 a 5 ZKD 1000 m přes 10000 m</t>
  </si>
  <si>
    <t>-453851941</t>
  </si>
  <si>
    <t>845,2*10 "skládka 20 km"</t>
  </si>
  <si>
    <t>37</t>
  </si>
  <si>
    <t>167151111</t>
  </si>
  <si>
    <t>Nakládání výkopku z hornin třídy těžitelnosti I skupiny 1 až 3 přes 100 m3</t>
  </si>
  <si>
    <t>1243487266</t>
  </si>
  <si>
    <t>38</t>
  </si>
  <si>
    <t>171151131</t>
  </si>
  <si>
    <t>Uložení sypaniny z hornin nesoudržných a soudržných střídavě do násypů zhutněných strojně</t>
  </si>
  <si>
    <t>-299565883</t>
  </si>
  <si>
    <t>39</t>
  </si>
  <si>
    <t>171201231</t>
  </si>
  <si>
    <t>Poplatek za uložení zeminy a kamení na recyklační skládce (skládkovné) kód odpadu 17 05 04</t>
  </si>
  <si>
    <t>-22807630</t>
  </si>
  <si>
    <t>845,20*2</t>
  </si>
  <si>
    <t>40</t>
  </si>
  <si>
    <t>171251201</t>
  </si>
  <si>
    <t>Uložení sypaniny na skládky nebo meziskládky</t>
  </si>
  <si>
    <t>-28863147</t>
  </si>
  <si>
    <t>41</t>
  </si>
  <si>
    <t>174151101</t>
  </si>
  <si>
    <t>Zásyp jam, šachet rýh nebo kolem objektů sypaninou se zhutněním</t>
  </si>
  <si>
    <t>2000459347</t>
  </si>
  <si>
    <t>42</t>
  </si>
  <si>
    <t>175151101</t>
  </si>
  <si>
    <t>Obsypání potrubí strojně sypaninou bez prohození, uloženou do 3 m</t>
  </si>
  <si>
    <t>1325602494</t>
  </si>
  <si>
    <t>13 "VV pol. 2.9"</t>
  </si>
  <si>
    <t>20,8 "VV pol. 2.10"</t>
  </si>
  <si>
    <t>7,6 "VV pol. 2.11"</t>
  </si>
  <si>
    <t>43</t>
  </si>
  <si>
    <t>58343810</t>
  </si>
  <si>
    <t>kamenivo drcené hrubé frakce 4/8</t>
  </si>
  <si>
    <t>-249020777</t>
  </si>
  <si>
    <t>2*13 "VV pol. 2.9"</t>
  </si>
  <si>
    <t>2*7,6 "VV pol. 2.11"</t>
  </si>
  <si>
    <t>44</t>
  </si>
  <si>
    <t>58337331</t>
  </si>
  <si>
    <t>štěrkopísek frakce 0/22</t>
  </si>
  <si>
    <t>115144440</t>
  </si>
  <si>
    <t>Poznámka k položce:_x000D_
VV pol. 2.10</t>
  </si>
  <si>
    <t>2*20,8</t>
  </si>
  <si>
    <t>45</t>
  </si>
  <si>
    <t>181351103</t>
  </si>
  <si>
    <t>Rozprostření ornice tl vrstvy do 200 mm pl přes 100 do 500 m2 v rovině nebo ve svahu do 1:5 strojně</t>
  </si>
  <si>
    <t>-1234591776</t>
  </si>
  <si>
    <t>123 "VV pol. 2.8"</t>
  </si>
  <si>
    <t>46</t>
  </si>
  <si>
    <t>181411131</t>
  </si>
  <si>
    <t>Založení parkového trávníku výsevem pl do 1000 m2 v rovině a ve svahu do 1:5</t>
  </si>
  <si>
    <t>-1963453065</t>
  </si>
  <si>
    <t>47</t>
  </si>
  <si>
    <t>00572472</t>
  </si>
  <si>
    <t>osivo směs travní krajinná-rovinná</t>
  </si>
  <si>
    <t>kg</t>
  </si>
  <si>
    <t>651990689</t>
  </si>
  <si>
    <t>123*0,02 'Přepočtené koeficientem množství</t>
  </si>
  <si>
    <t>48</t>
  </si>
  <si>
    <t>181951111</t>
  </si>
  <si>
    <t>Úprava pláně v hornině třídy těžitelnosti I skupiny 1 až 3 bez zhutnění strojně</t>
  </si>
  <si>
    <t>-331629286</t>
  </si>
  <si>
    <t>123 "VV pol. 2.7.1"</t>
  </si>
  <si>
    <t>49</t>
  </si>
  <si>
    <t>181951114</t>
  </si>
  <si>
    <t>Úprava pláně v hornině třídy těžitelnosti II skupiny 4 a 5 se zhutněním strojně</t>
  </si>
  <si>
    <t>-415616772</t>
  </si>
  <si>
    <t>530 "VV pol. 2.7.2"</t>
  </si>
  <si>
    <t>50</t>
  </si>
  <si>
    <t>185804312</t>
  </si>
  <si>
    <t>Zalití rostlin vodou plocha přes 20 m2</t>
  </si>
  <si>
    <t>536959492</t>
  </si>
  <si>
    <t>Zakládání</t>
  </si>
  <si>
    <t>51</t>
  </si>
  <si>
    <t>153211002</t>
  </si>
  <si>
    <t>Zřízení stříkaného betonu tl přes 50 do 100 mm skalních a poloskalních ploch</t>
  </si>
  <si>
    <t>2076173230</t>
  </si>
  <si>
    <t>180 "VV pol. 3.2"</t>
  </si>
  <si>
    <t>52</t>
  </si>
  <si>
    <t>58932908</t>
  </si>
  <si>
    <t>beton C 20/25 X0 XC2 kamenivo frakce 0/8</t>
  </si>
  <si>
    <t>1770148128</t>
  </si>
  <si>
    <t>180*0,1</t>
  </si>
  <si>
    <t>53</t>
  </si>
  <si>
    <t>153273112</t>
  </si>
  <si>
    <t>Výztuž stříkaného betonu ze svařovaných sítí jednovrstvá D drátu přes 4 do 6 mm skalních a poloskalních ploch</t>
  </si>
  <si>
    <t>1224094010</t>
  </si>
  <si>
    <t>54</t>
  </si>
  <si>
    <t>225212112</t>
  </si>
  <si>
    <t>Vrty maloprofilové jádrové D přes 56 do 93 mm úklon přes 45° hl 0 až 25 m hornina I a II</t>
  </si>
  <si>
    <t>-1010877247</t>
  </si>
  <si>
    <t xml:space="preserve">Poznámka k položce:_x000D_
VV pol. </t>
  </si>
  <si>
    <t>55</t>
  </si>
  <si>
    <t>226111313</t>
  </si>
  <si>
    <t>Vrty velkoprofilové svislé nezapažené D přes 450 do 550 mm hl od 0 do 5 m hornina III</t>
  </si>
  <si>
    <t>836741560</t>
  </si>
  <si>
    <t>23 "VV pol. 12.1"</t>
  </si>
  <si>
    <t>46,8 "VV pol. 12.2"</t>
  </si>
  <si>
    <t>56</t>
  </si>
  <si>
    <t>231112112</t>
  </si>
  <si>
    <t>Zřízení pilot svislých D přes 450 do 650 mm hl od 0 do 10 m bez vytažení pažnic z betonu železového</t>
  </si>
  <si>
    <t>304940097</t>
  </si>
  <si>
    <t>23+46,8 "VV pol. 12.1 a 12.2"</t>
  </si>
  <si>
    <t>57</t>
  </si>
  <si>
    <t>58933333</t>
  </si>
  <si>
    <t>beton C 30/37 XF3 kamenivo frakce 0/22</t>
  </si>
  <si>
    <t>166142630</t>
  </si>
  <si>
    <t>4,5+9,2 "VV pol. 12.1 a 12.2"</t>
  </si>
  <si>
    <t>58</t>
  </si>
  <si>
    <t>13010982</t>
  </si>
  <si>
    <t>ocel profilová jakost S235JR (11 375) průřez HEB 220</t>
  </si>
  <si>
    <t>978581624</t>
  </si>
  <si>
    <t>4,279 "VV pol. 12.4"</t>
  </si>
  <si>
    <t>59</t>
  </si>
  <si>
    <t>239111112</t>
  </si>
  <si>
    <t>Odbourání vrchní části znehodnocené výplně pilot D piloty přes 450 do 650 mm</t>
  </si>
  <si>
    <t>722110568</t>
  </si>
  <si>
    <t>0,3*14 "VV pol. 12.5"</t>
  </si>
  <si>
    <t>60</t>
  </si>
  <si>
    <t>273313711</t>
  </si>
  <si>
    <t>Základové desky z betonu tř. C 20/25</t>
  </si>
  <si>
    <t>131089942</t>
  </si>
  <si>
    <t>77,29 "VV pol. 3.1"</t>
  </si>
  <si>
    <t>32 "VV pol. 3.1.2"</t>
  </si>
  <si>
    <t>61</t>
  </si>
  <si>
    <t>281602111</t>
  </si>
  <si>
    <t>Injektování povrchové nízkotlaké s dvojitým obturátorem mikropilot a kotev tlakem do 0,6 MPa</t>
  </si>
  <si>
    <t>-1217660690</t>
  </si>
  <si>
    <t>0,15*2*19 "injektování hlav"</t>
  </si>
  <si>
    <t>62</t>
  </si>
  <si>
    <t>282602112</t>
  </si>
  <si>
    <t>Injektování povrchové vysokotlaké s dvojitým obturátorem mikropilot a kotev tlakem přes 0,6 do 2 MPa</t>
  </si>
  <si>
    <t>979468977</t>
  </si>
  <si>
    <t>1,2*4*19 "injektování kořene"</t>
  </si>
  <si>
    <t>63</t>
  </si>
  <si>
    <t>58522150</t>
  </si>
  <si>
    <t>cement portlandský směsný CEM II 32,5MPa</t>
  </si>
  <si>
    <t>1233146769</t>
  </si>
  <si>
    <t>0,025*2*19 "zalití kotev"</t>
  </si>
  <si>
    <t>0,100*4*19 "kořen kotev"</t>
  </si>
  <si>
    <t>64</t>
  </si>
  <si>
    <t>58128450</t>
  </si>
  <si>
    <t>bentonit aktivovaný mletý pro vrty, injektáže a těsnění vodních staveb VL</t>
  </si>
  <si>
    <t>-1421592804</t>
  </si>
  <si>
    <t>cement*0,05</t>
  </si>
  <si>
    <t>65</t>
  </si>
  <si>
    <t>R239001</t>
  </si>
  <si>
    <t xml:space="preserve">Odřezání výztuhy - profil HEB 220 </t>
  </si>
  <si>
    <t>626596966</t>
  </si>
  <si>
    <t>Poznámka k položce:_x000D_
VV pol. 12.6</t>
  </si>
  <si>
    <t>Svislé a kompletní konstrukce</t>
  </si>
  <si>
    <t>66</t>
  </si>
  <si>
    <t>321213345</t>
  </si>
  <si>
    <t>Zdivo nadzákladové z lomového kamene vodních staveb obkladní s vyspárováním</t>
  </si>
  <si>
    <t>558911746</t>
  </si>
  <si>
    <t>32,24 "VV pol. 7.2"</t>
  </si>
  <si>
    <t>67</t>
  </si>
  <si>
    <t>321368R001</t>
  </si>
  <si>
    <t>Smykový box v dilatacích</t>
  </si>
  <si>
    <t>-345455542</t>
  </si>
  <si>
    <t>Poznámka k položce:_x000D_
VV pol. 9.11</t>
  </si>
  <si>
    <t>68</t>
  </si>
  <si>
    <t>321R001.1</t>
  </si>
  <si>
    <t>Okapový nos do bednění říms D+M</t>
  </si>
  <si>
    <t>452249850</t>
  </si>
  <si>
    <t>Poznámka k položce:_x000D_
8/P</t>
  </si>
  <si>
    <t>69</t>
  </si>
  <si>
    <t>321222311</t>
  </si>
  <si>
    <t>Zdění obkladního zdiva vodních staveb kvádrového objem do 0,2 m3</t>
  </si>
  <si>
    <t>-810881789</t>
  </si>
  <si>
    <t>30,2 "VV pol. 7.1"</t>
  </si>
  <si>
    <t>70</t>
  </si>
  <si>
    <t>58381077</t>
  </si>
  <si>
    <t>kopák hrubý 30x30x25-60cm</t>
  </si>
  <si>
    <t>1172442008</t>
  </si>
  <si>
    <t>30,2/0,3"VV pol. 7.1"</t>
  </si>
  <si>
    <t>71</t>
  </si>
  <si>
    <t>321321116</t>
  </si>
  <si>
    <t>Konstrukce vodních staveb ze ŽB mrazuvzdorného tř. C 30/37</t>
  </si>
  <si>
    <t>-684706445</t>
  </si>
  <si>
    <t>762,4 "VV pol. 3.3"</t>
  </si>
  <si>
    <t>72</t>
  </si>
  <si>
    <t>321351010</t>
  </si>
  <si>
    <t>Bednění konstrukcí vodních staveb rovinné - zřízení</t>
  </si>
  <si>
    <t>112330085</t>
  </si>
  <si>
    <t>432,2 "VV pol. 4.1"</t>
  </si>
  <si>
    <t>73</t>
  </si>
  <si>
    <t>321351020</t>
  </si>
  <si>
    <t>Bednění konstrukcí vodních staveb válcově zakřivené - zřízení</t>
  </si>
  <si>
    <t>903934155</t>
  </si>
  <si>
    <t>86,6 "VV pol. 4.2"</t>
  </si>
  <si>
    <t>74</t>
  </si>
  <si>
    <t>321352010</t>
  </si>
  <si>
    <t>Bednění konstrukcí vodních staveb rovinné - odstranění</t>
  </si>
  <si>
    <t>-2132897016</t>
  </si>
  <si>
    <t>75</t>
  </si>
  <si>
    <t>321352020</t>
  </si>
  <si>
    <t>Bednění konstrukcí vodních staveb válcově zakřivené - odstranění</t>
  </si>
  <si>
    <t>1949048925</t>
  </si>
  <si>
    <t>76</t>
  </si>
  <si>
    <t>321366111</t>
  </si>
  <si>
    <t>Výztuž železobetonových konstrukcí vodních staveb z oceli 10 505 D do 12 mm</t>
  </si>
  <si>
    <t>-1540698104</t>
  </si>
  <si>
    <t>34,6897 "VV pol. 6.1"</t>
  </si>
  <si>
    <t>77</t>
  </si>
  <si>
    <t>321366112</t>
  </si>
  <si>
    <t>Výztuž železobetonových konstrukcí vodních staveb z oceli 10 505 D do 32 mm</t>
  </si>
  <si>
    <t>321251466</t>
  </si>
  <si>
    <t>64,4236 "VV pol. 6.2"</t>
  </si>
  <si>
    <t>0,697 "VV pol. 6.3"</t>
  </si>
  <si>
    <t>78</t>
  </si>
  <si>
    <t>321R002.1</t>
  </si>
  <si>
    <t>Lišta na zkosení 15/15 mm D+M</t>
  </si>
  <si>
    <t>-433949629</t>
  </si>
  <si>
    <t>Poznámka k položce:_x000D_
7/P</t>
  </si>
  <si>
    <t>79</t>
  </si>
  <si>
    <t>R321351010</t>
  </si>
  <si>
    <t>Bednění konstrukcí vodních staveb - negativní, zřízení</t>
  </si>
  <si>
    <t>1730121505</t>
  </si>
  <si>
    <t>33,2 "VV pol. 4.4"</t>
  </si>
  <si>
    <t>80</t>
  </si>
  <si>
    <t>R321351010_x</t>
  </si>
  <si>
    <t>Bednění konstrukcí vodních staveb - negativní, obloukové, zřízení</t>
  </si>
  <si>
    <t>-474845337</t>
  </si>
  <si>
    <t>3,5 "VV pol. 4.3"</t>
  </si>
  <si>
    <t>81</t>
  </si>
  <si>
    <t>R321351011</t>
  </si>
  <si>
    <t>Bednění konstrukcí vodních staveb - negativní, odstranění</t>
  </si>
  <si>
    <t>-1046176246</t>
  </si>
  <si>
    <t>82</t>
  </si>
  <si>
    <t>R321351011_x</t>
  </si>
  <si>
    <t>Bednění konstrukcí vodních staveb - negativní, obloukové odstranění</t>
  </si>
  <si>
    <t>-2081895346</t>
  </si>
  <si>
    <t>Vodorovné konstrukce</t>
  </si>
  <si>
    <t>83</t>
  </si>
  <si>
    <t>462511370</t>
  </si>
  <si>
    <t>Zához z lomového kamene bez proštěrkování z terénu hmotnost přes 200 do 500 kg</t>
  </si>
  <si>
    <t>-182128352</t>
  </si>
  <si>
    <t>3,5 "VV pol. 2.12"</t>
  </si>
  <si>
    <t>Úpravy povrchů, podlahy a osazování výplní</t>
  </si>
  <si>
    <t>84</t>
  </si>
  <si>
    <t>634911123</t>
  </si>
  <si>
    <t>Řezání dilatačních spár š 10 mm hl přes 20 do 50 mm v čerstvé betonové mazanině</t>
  </si>
  <si>
    <t>-1390093631</t>
  </si>
  <si>
    <t>34,6 "13/P"</t>
  </si>
  <si>
    <t>Trubní vedení</t>
  </si>
  <si>
    <t>85</t>
  </si>
  <si>
    <t>871265221</t>
  </si>
  <si>
    <t>Kanalizační potrubí z tvrdého PVC jednovrstvé tuhost třídy SN8 DN 110</t>
  </si>
  <si>
    <t>-1717839547</t>
  </si>
  <si>
    <t>0,52*7"9/P"</t>
  </si>
  <si>
    <t>0,9*9 "10/P"</t>
  </si>
  <si>
    <t>86</t>
  </si>
  <si>
    <t>877315211</t>
  </si>
  <si>
    <t>Montáž tvarovek z tvrdého PVC-systém KG nebo z polypropylenu-systém KG 2000 jednoosé DN 160</t>
  </si>
  <si>
    <t>-1424642349</t>
  </si>
  <si>
    <t>Poznámka k položce:_x000D_
VV pol. 9.3</t>
  </si>
  <si>
    <t>87</t>
  </si>
  <si>
    <t>28611970</t>
  </si>
  <si>
    <t>přesuvka kanalizační PP KG DN 160</t>
  </si>
  <si>
    <t>-1069197711</t>
  </si>
  <si>
    <t>88</t>
  </si>
  <si>
    <t>28611504</t>
  </si>
  <si>
    <t>redukce kanalizační PVC 160/110</t>
  </si>
  <si>
    <t>2067444634</t>
  </si>
  <si>
    <t>89</t>
  </si>
  <si>
    <t>877315231</t>
  </si>
  <si>
    <t>Montáž víčka z tvrdého PVC-systém KG DN 160</t>
  </si>
  <si>
    <t>-576597269</t>
  </si>
  <si>
    <t>90</t>
  </si>
  <si>
    <t>28611722</t>
  </si>
  <si>
    <t>víčko kanalizace plastové KG DN 160</t>
  </si>
  <si>
    <t>1638521220</t>
  </si>
  <si>
    <t>91</t>
  </si>
  <si>
    <t>286001</t>
  </si>
  <si>
    <t>Perforace hrdlové zátky š. 2 mm s mezerou 14 mm</t>
  </si>
  <si>
    <t>-1003961881</t>
  </si>
  <si>
    <t>Ostatní konstrukce a práce, bourání</t>
  </si>
  <si>
    <t>92</t>
  </si>
  <si>
    <t>931992121</t>
  </si>
  <si>
    <t>Výplň dilatačních spár z extrudovaného polystyrénu tl 20 mm</t>
  </si>
  <si>
    <t>-1227537604</t>
  </si>
  <si>
    <t>23 "11/P"</t>
  </si>
  <si>
    <t>93</t>
  </si>
  <si>
    <t>931994105</t>
  </si>
  <si>
    <t>Těsnění pracovní spáry betonové konstrukce vnitřním těsnicím pásem</t>
  </si>
  <si>
    <t>1125902975</t>
  </si>
  <si>
    <t>28 "3/P"</t>
  </si>
  <si>
    <t>94</t>
  </si>
  <si>
    <t>931994106</t>
  </si>
  <si>
    <t>Těsnění dilatační spáry betonové konstrukce vnitřním těsnicím pásem</t>
  </si>
  <si>
    <t>859079645</t>
  </si>
  <si>
    <t>56 "1/P"</t>
  </si>
  <si>
    <t>95</t>
  </si>
  <si>
    <t>935111211</t>
  </si>
  <si>
    <t>Osazení příkopového žlabu do štěrkopísku tl 100 mm z betonových tvárnic š 800 mm</t>
  </si>
  <si>
    <t>-2116475824</t>
  </si>
  <si>
    <t>26 "1/B"</t>
  </si>
  <si>
    <t>96</t>
  </si>
  <si>
    <t>935R001</t>
  </si>
  <si>
    <t>Žlabovka 30/56/100 cm</t>
  </si>
  <si>
    <t>1020788084</t>
  </si>
  <si>
    <t>97</t>
  </si>
  <si>
    <t>936501111</t>
  </si>
  <si>
    <t>Limnigrafická lať</t>
  </si>
  <si>
    <t>-418107361</t>
  </si>
  <si>
    <t>3 "VV pol. 10.4"</t>
  </si>
  <si>
    <t>98</t>
  </si>
  <si>
    <t>941311111</t>
  </si>
  <si>
    <t>Montáž lešení řadového modulového lehkého zatížení do 200 kg/m2 š přes 0,6 do 0,9 m v do 10 m</t>
  </si>
  <si>
    <t>211749379</t>
  </si>
  <si>
    <t>174,1"VV pol. 5.1"</t>
  </si>
  <si>
    <t>99</t>
  </si>
  <si>
    <t>941311211</t>
  </si>
  <si>
    <t>Příplatek k lešení řadovému modulovému lehkému š 0,9 m v přes 10 do 25 m za první a ZKD den použití</t>
  </si>
  <si>
    <t>-2089218588</t>
  </si>
  <si>
    <t>174,1*90</t>
  </si>
  <si>
    <t>100</t>
  </si>
  <si>
    <t>941311811</t>
  </si>
  <si>
    <t>Demontáž lešení řadového modulového lehkého zatížení do 200 kg/m2 š přes 0,6 do 0,9 m v do 10 m</t>
  </si>
  <si>
    <t>-1950016158</t>
  </si>
  <si>
    <t>101</t>
  </si>
  <si>
    <t>943121111</t>
  </si>
  <si>
    <t>Montáž lešení prostorového trubkového těžkého bez podlah zatížení tř. 4 do 300 kg/m2 v do 20 m</t>
  </si>
  <si>
    <t>-1000725961</t>
  </si>
  <si>
    <t>27 "VV pol. 5.2"</t>
  </si>
  <si>
    <t>102</t>
  </si>
  <si>
    <t>943121211</t>
  </si>
  <si>
    <t>Příplatek k lešení prostorovému trubkovému těžkému bez podlah tř.4 v 20 m za první a ZKD den použití</t>
  </si>
  <si>
    <t>708996849</t>
  </si>
  <si>
    <t>27*90</t>
  </si>
  <si>
    <t>103</t>
  </si>
  <si>
    <t>943121811</t>
  </si>
  <si>
    <t>Demontáž lešení prostorového trubkového těžkého bez podlah zatížení tř. 4 do 300 kg/m2 v přes 10 do 20 m</t>
  </si>
  <si>
    <t>1207099729</t>
  </si>
  <si>
    <t>104</t>
  </si>
  <si>
    <t>9533R001</t>
  </si>
  <si>
    <t>Vnitřní pás kombinovaný h. 150 mm pro zatížení 5 bar</t>
  </si>
  <si>
    <t>1299832916</t>
  </si>
  <si>
    <t>250"2/P"</t>
  </si>
  <si>
    <t>105</t>
  </si>
  <si>
    <t>960321271</t>
  </si>
  <si>
    <t>Bourání vodních staveb ze železobetonu</t>
  </si>
  <si>
    <t>169569800</t>
  </si>
  <si>
    <t>211,3 "VV pol. 1.1"</t>
  </si>
  <si>
    <t>106</t>
  </si>
  <si>
    <t>985331215</t>
  </si>
  <si>
    <t>Dodatečné vlepování betonářské výztuže D 16 mm do chemické malty včetně vyvrtání otvoru</t>
  </si>
  <si>
    <t>2114681681</t>
  </si>
  <si>
    <t>91 "VV pol. 7.4"</t>
  </si>
  <si>
    <t>107</t>
  </si>
  <si>
    <t>13021015</t>
  </si>
  <si>
    <t>tyč ocelová kruhová žebírková DIN 488 jakost B500B (10 505) výztuž do betonu D 16mm</t>
  </si>
  <si>
    <t>-1017890726</t>
  </si>
  <si>
    <t>1,58*364*0,65/1000</t>
  </si>
  <si>
    <t>108</t>
  </si>
  <si>
    <t>9R 005</t>
  </si>
  <si>
    <t>Dotěsnění dilatační spáry na přelivu</t>
  </si>
  <si>
    <t>-876816016</t>
  </si>
  <si>
    <t>Poznámka k položce:_x000D_
VV pol. 7.5</t>
  </si>
  <si>
    <t>109</t>
  </si>
  <si>
    <t>R9 003</t>
  </si>
  <si>
    <t>Těsnící provazec s kombinací trvale pružného tmelu do dilatační spáry</t>
  </si>
  <si>
    <t>266413938</t>
  </si>
  <si>
    <t>30 "12/P"</t>
  </si>
  <si>
    <t>110</t>
  </si>
  <si>
    <t>9R 004</t>
  </si>
  <si>
    <t>Záchranářský kruh s lanem na nosné konstrukci</t>
  </si>
  <si>
    <t>954540385</t>
  </si>
  <si>
    <t>Poznámka k položce:_x000D_
VV pol. 9.18</t>
  </si>
  <si>
    <t>997</t>
  </si>
  <si>
    <t>Přesun sutě</t>
  </si>
  <si>
    <t>111</t>
  </si>
  <si>
    <t>997013862</t>
  </si>
  <si>
    <t>Poplatek za uložení stavebního odpadu na recyklační skládce (skládkovné) z armovaného betonu kód odpadu  17 01 01</t>
  </si>
  <si>
    <t>1616741625</t>
  </si>
  <si>
    <t>112</t>
  </si>
  <si>
    <t>997321511</t>
  </si>
  <si>
    <t>Vodorovná doprava suti a vybouraných hmot po suchu do 1 km</t>
  </si>
  <si>
    <t>-632377370</t>
  </si>
  <si>
    <t>113</t>
  </si>
  <si>
    <t>997321519</t>
  </si>
  <si>
    <t>Příplatek ZKD 1 km vodorovné dopravy suti a vybouraných hmot po suchu</t>
  </si>
  <si>
    <t>-1219275049</t>
  </si>
  <si>
    <t>29*605,537</t>
  </si>
  <si>
    <t>998</t>
  </si>
  <si>
    <t>Přesun hmot</t>
  </si>
  <si>
    <t>114</t>
  </si>
  <si>
    <t>998323011</t>
  </si>
  <si>
    <t>Přesun hmot pro jezy a stupně</t>
  </si>
  <si>
    <t>-79976395</t>
  </si>
  <si>
    <t>VK</t>
  </si>
  <si>
    <t>Vakový jez - technologie</t>
  </si>
  <si>
    <t>115</t>
  </si>
  <si>
    <t>A</t>
  </si>
  <si>
    <t>Vaková hradící konstrukce (plněná vodou) včetně krycích desek a rozražečů</t>
  </si>
  <si>
    <t>-908121138</t>
  </si>
  <si>
    <t xml:space="preserve">Poznámka k položce:_x000D_
Vaková hradící konstrukce (plněná vodou) včetně krycích desek a rozražečů _x000D_
. dodávka a montáž včetně uvedení do provozu_x000D_
Hrazená šířka do oblouku 26,0 m, Hrazená výška 1,0 m_x000D_
_x000D_
Pryžotextil (směs EPDM a SBR), výztuž textilní vložkou EE (200/160 kN/m). 		_x000D_
·         tl. stěny vaku		_x000D_
·         počet textilních vložek	10	mm_x000D_
·         pevnost stěny vaku ve směru proudu vody 	2	_x000D_
·         pevnost stěny vaku v opačném směru 	400	kN/m_x000D_
·         odolnost vůči ozónu a UV záření	320	kN/m_x000D_
_x000D_
</t>
  </si>
  <si>
    <t>116</t>
  </si>
  <si>
    <t>B.1</t>
  </si>
  <si>
    <t>Kotvení vakového jezu (horní profil: nosník U 120 ohýbaný z plechu tl. 6mm včetně výztuh - žárově zinkován, spodní profil: válcovaný nosník U 120 včetně zesílení a kotvení – plochy mimo beton metalizace zinkem + nátěr), spojovací materiál M20 – nerez</t>
  </si>
  <si>
    <t>918753737</t>
  </si>
  <si>
    <t>Poznámka k položce:_x000D_
viz dokumentace příloha 01_6.1</t>
  </si>
  <si>
    <t>117</t>
  </si>
  <si>
    <t>B.2</t>
  </si>
  <si>
    <t>Vybavení šachet - zámečnické výrobky (žárově zinkováno, nerez)</t>
  </si>
  <si>
    <t>1606984584</t>
  </si>
  <si>
    <t>118</t>
  </si>
  <si>
    <t>B.3</t>
  </si>
  <si>
    <t>Vybavení šachet - nakupované armatury (čerpadla, šoupátka, ...)</t>
  </si>
  <si>
    <t>-1088248107</t>
  </si>
  <si>
    <t>119</t>
  </si>
  <si>
    <t>B.4</t>
  </si>
  <si>
    <t>Plnění, prázdnění a odvodnění (PVC potrubí + zámečnické výrobky)</t>
  </si>
  <si>
    <t>87203398</t>
  </si>
  <si>
    <t>120</t>
  </si>
  <si>
    <t>B.5</t>
  </si>
  <si>
    <t>Zabudovávané ocelové díly provizorního hrazení</t>
  </si>
  <si>
    <t>-138155842</t>
  </si>
  <si>
    <t>121</t>
  </si>
  <si>
    <t>B.6</t>
  </si>
  <si>
    <t>Stojky provizorního hrazení</t>
  </si>
  <si>
    <t>1755499326</t>
  </si>
  <si>
    <t>122</t>
  </si>
  <si>
    <t>C</t>
  </si>
  <si>
    <t>Elektročást vakového jezu (bez přípojky nn)</t>
  </si>
  <si>
    <t>456919959</t>
  </si>
  <si>
    <t>Poznámka k položce:_x000D_
viz dokumentace příloha 01_6.3</t>
  </si>
  <si>
    <t>PSV</t>
  </si>
  <si>
    <t>Práce a dodávky PSV</t>
  </si>
  <si>
    <t>711</t>
  </si>
  <si>
    <t>Izolace proti vodě, vlhkosti a plynům</t>
  </si>
  <si>
    <t>123</t>
  </si>
  <si>
    <t>711111001</t>
  </si>
  <si>
    <t>Provedení izolace proti zemní vlhkosti vodorovné za studena nátěrem penetračním</t>
  </si>
  <si>
    <t>997582068</t>
  </si>
  <si>
    <t>148,20 "VV pol. 7.3"</t>
  </si>
  <si>
    <t>124</t>
  </si>
  <si>
    <t>711R001</t>
  </si>
  <si>
    <t>Hydrofobní nátěr na kámen</t>
  </si>
  <si>
    <t>2025514817</t>
  </si>
  <si>
    <t>741</t>
  </si>
  <si>
    <t>Elektroinstalace - silnoproud</t>
  </si>
  <si>
    <t>125</t>
  </si>
  <si>
    <t>741122133</t>
  </si>
  <si>
    <t>Montáž kabel Cu plný kulatý žíla 4x10 mm2 zatažený v trubkách (např. CYKY)</t>
  </si>
  <si>
    <t>-193248822</t>
  </si>
  <si>
    <t>Poznámka k položce:_x000D_
VV pol. 11.4</t>
  </si>
  <si>
    <t>126</t>
  </si>
  <si>
    <t>34111076</t>
  </si>
  <si>
    <t>kabel instalační jádro Cu plné izolace PVC plášť PVC 450/750V (CYKY) 4x10mm2</t>
  </si>
  <si>
    <t>935899965</t>
  </si>
  <si>
    <t>27*1,15 'Přepočtené koeficientem množství</t>
  </si>
  <si>
    <t>127</t>
  </si>
  <si>
    <t>741001</t>
  </si>
  <si>
    <t>Elektroměrový rozvaděč RE1 pro přímé měření v v plastovém pilíři  s jističem 3p 25A, char. B, u stávajícího sloupu NN</t>
  </si>
  <si>
    <t>-720720287</t>
  </si>
  <si>
    <t>Poznámka k položce:_x000D_
VV pol. 11.1</t>
  </si>
  <si>
    <t>128</t>
  </si>
  <si>
    <t>741002</t>
  </si>
  <si>
    <t>Nožové pojistky vel. 00, 40 A gG</t>
  </si>
  <si>
    <t>1280194264</t>
  </si>
  <si>
    <t>Poznámka k položce:_x000D_
VV pol. 11.2</t>
  </si>
  <si>
    <t>129</t>
  </si>
  <si>
    <t>741003</t>
  </si>
  <si>
    <t>Ostatní drobný instalační materiál</t>
  </si>
  <si>
    <t>-128037756</t>
  </si>
  <si>
    <t>Poznámka k položce:_x000D_
VV pol. 11.5</t>
  </si>
  <si>
    <t>130</t>
  </si>
  <si>
    <t>741004</t>
  </si>
  <si>
    <t>Revize elektrického zařízení</t>
  </si>
  <si>
    <t>1279338888</t>
  </si>
  <si>
    <t>Poznámka k položce:_x000D_
VV pol. 11.6</t>
  </si>
  <si>
    <t>762</t>
  </si>
  <si>
    <t>Konstrukce tesařské</t>
  </si>
  <si>
    <t>131</t>
  </si>
  <si>
    <t>762002</t>
  </si>
  <si>
    <t>Hradidlo dřevěné -  hr.v. 1,2  m profil 180/200 mm s úchytnými oky</t>
  </si>
  <si>
    <t>1001869501</t>
  </si>
  <si>
    <t>Poznámka k položce:_x000D_
VV pol. 10.3</t>
  </si>
  <si>
    <t>767</t>
  </si>
  <si>
    <t>Konstrukce zámečnické</t>
  </si>
  <si>
    <t>132</t>
  </si>
  <si>
    <t>767221001</t>
  </si>
  <si>
    <t>Montáž zábradlí z kompozitů kotvených do zdiva</t>
  </si>
  <si>
    <t>1092753028</t>
  </si>
  <si>
    <t>3 "5/P"</t>
  </si>
  <si>
    <t>12,4 "6/P"</t>
  </si>
  <si>
    <t>133</t>
  </si>
  <si>
    <t>767R001</t>
  </si>
  <si>
    <t>Kompozitové zábradlí se svislou výplní, s nerez sloupky h. 1,1 m</t>
  </si>
  <si>
    <t>-1904235243</t>
  </si>
  <si>
    <t>Poznámka k položce:_x000D_
VV pol. 9.4</t>
  </si>
  <si>
    <t>134</t>
  </si>
  <si>
    <t>767R002</t>
  </si>
  <si>
    <t>Drážky  provizorního hrazení U200, D+M</t>
  </si>
  <si>
    <t>1886894523</t>
  </si>
  <si>
    <t>Poznámka k položce:_x000D_
1/Z</t>
  </si>
  <si>
    <t>135</t>
  </si>
  <si>
    <t>767R002_2</t>
  </si>
  <si>
    <t>Dosedací práh  provizorního hrazení U200, D+M</t>
  </si>
  <si>
    <t>-1075992570</t>
  </si>
  <si>
    <t>Poznámka k položce:_x000D_
2/Z</t>
  </si>
  <si>
    <t>136</t>
  </si>
  <si>
    <t>767161811</t>
  </si>
  <si>
    <t>Demontáž zábradlí rovného rozebíratelného hmotnosti 1 m zábradlí do 20 kg do suti</t>
  </si>
  <si>
    <t>2081131904</t>
  </si>
  <si>
    <t>4 "VV pol. 1.3"</t>
  </si>
  <si>
    <t>137</t>
  </si>
  <si>
    <t>767996802</t>
  </si>
  <si>
    <t>Demontáž atypických zámečnických konstrukcí rozebráním hm jednotlivých dílů přes 50 do 100 kg</t>
  </si>
  <si>
    <t>-1683698392</t>
  </si>
  <si>
    <t>65,5 "VV pol. 1.4"</t>
  </si>
  <si>
    <t>138</t>
  </si>
  <si>
    <t>767996805</t>
  </si>
  <si>
    <t>Demontáž atypických zámečnických konstrukcí rozebráním hm jednotlivých dílů přes 500 kg</t>
  </si>
  <si>
    <t>289361540</t>
  </si>
  <si>
    <t>721,6 "VV pol. 1.2"</t>
  </si>
  <si>
    <t>139</t>
  </si>
  <si>
    <t>767R003</t>
  </si>
  <si>
    <t xml:space="preserve">Dvojstavidlos el. a ručním pohonem š. 3,0 a h. 3,5 m vč. kotevních desek </t>
  </si>
  <si>
    <t>610718853</t>
  </si>
  <si>
    <t>Poznámka k položce:_x000D_
4/Z</t>
  </si>
  <si>
    <t>140</t>
  </si>
  <si>
    <t>767R003_1</t>
  </si>
  <si>
    <t>Kotvící deska dvojstavidla D+M</t>
  </si>
  <si>
    <t>439046448</t>
  </si>
  <si>
    <t>141</t>
  </si>
  <si>
    <t>767R00</t>
  </si>
  <si>
    <t>Uzamykatelná dvířka 1,35x1,30 m</t>
  </si>
  <si>
    <t>1696540084</t>
  </si>
  <si>
    <t>Poznámka k položce:_x000D_
VV pol. 10.5</t>
  </si>
  <si>
    <t>142</t>
  </si>
  <si>
    <t>767 R 000 001</t>
  </si>
  <si>
    <t>L profil 120/80/8 mm dl. 1,3 m D+M</t>
  </si>
  <si>
    <t>445266435</t>
  </si>
  <si>
    <t>Poznámka k položce:_x000D_
5/Z</t>
  </si>
  <si>
    <t>143</t>
  </si>
  <si>
    <t>768 R 000 001</t>
  </si>
  <si>
    <t>L profil 80/80/8 mm dl. 1,3 m D+M</t>
  </si>
  <si>
    <t>-1995437973</t>
  </si>
  <si>
    <t>144</t>
  </si>
  <si>
    <t>769 R 000 001</t>
  </si>
  <si>
    <t>Sklopný ocelový kruh pro uchycení lana při záchraně tonoucích D+M</t>
  </si>
  <si>
    <t>1486004665</t>
  </si>
  <si>
    <t>Poznámka k položce:_x000D_
7/Z</t>
  </si>
  <si>
    <t>145</t>
  </si>
  <si>
    <t>770 R 000 001</t>
  </si>
  <si>
    <t>Nivelační značka hřebová z nerez oceli dl. 120 mm pr. 16 mm D+M</t>
  </si>
  <si>
    <t>1287124417</t>
  </si>
  <si>
    <t>Poznámka k položce:_x000D_
9/Z</t>
  </si>
  <si>
    <t>146</t>
  </si>
  <si>
    <t>767R01</t>
  </si>
  <si>
    <t>Kotevní body s lanem, nosnost bodu min 3500 kg</t>
  </si>
  <si>
    <t>-1820089386</t>
  </si>
  <si>
    <t>Poznámka k položce:_x000D_
8/Z</t>
  </si>
  <si>
    <t>147</t>
  </si>
  <si>
    <t>767R0035</t>
  </si>
  <si>
    <t>Kotvení vaku</t>
  </si>
  <si>
    <t>198052711</t>
  </si>
  <si>
    <t>Poznámka k položce:_x000D_
VV pol. 6.4</t>
  </si>
  <si>
    <t>Práce a dodávky M</t>
  </si>
  <si>
    <t>46-M</t>
  </si>
  <si>
    <t>Zemní práce při extr.mont.pracích</t>
  </si>
  <si>
    <t>148</t>
  </si>
  <si>
    <t>460021121</t>
  </si>
  <si>
    <t>Sejmutí ornice při elektromontážích strojně tl vrstvy do 20 cm</t>
  </si>
  <si>
    <t>-1486391180</t>
  </si>
  <si>
    <t>1,4/0,2 "VV pol. 11.9"</t>
  </si>
  <si>
    <t>149</t>
  </si>
  <si>
    <t>460171422</t>
  </si>
  <si>
    <t>Hloubení kabelových nezapažených rýh strojně š 65 cm hl 60 cm v hornině tř I skupiny 3</t>
  </si>
  <si>
    <t>-210236741</t>
  </si>
  <si>
    <t>Poznámka k položce:_x000D_
VV pol. 11.10</t>
  </si>
  <si>
    <t>150</t>
  </si>
  <si>
    <t>460281111</t>
  </si>
  <si>
    <t>Pažení příložné plné výkopů rýh kabelových hl do 2 m</t>
  </si>
  <si>
    <t>-1994709753</t>
  </si>
  <si>
    <t>151</t>
  </si>
  <si>
    <t>460281121</t>
  </si>
  <si>
    <t>Odstranění pažení příložného plného výkopů rýh kabelových hl do 2 m</t>
  </si>
  <si>
    <t>47746631</t>
  </si>
  <si>
    <t>152</t>
  </si>
  <si>
    <t>460451442</t>
  </si>
  <si>
    <t>Zásyp kabelových rýh strojně se zhutněním š 65 cm hl 60 cm z horniny tř I skupiny 3</t>
  </si>
  <si>
    <t>-118806571</t>
  </si>
  <si>
    <t>Poznámka k položce:_x000D_
VV pol. 11.15</t>
  </si>
  <si>
    <t>153</t>
  </si>
  <si>
    <t>460541111</t>
  </si>
  <si>
    <t>Úprava pláně při elektromontážích strojně v hornině třídy těžitelnosti I skupiny 1 až 3 bez zhutnění</t>
  </si>
  <si>
    <t>430153650</t>
  </si>
  <si>
    <t>Poznámka k položce:_x000D_
VV pol. 11.17</t>
  </si>
  <si>
    <t>154</t>
  </si>
  <si>
    <t>460571111</t>
  </si>
  <si>
    <t>Rozprostření a urovnání ornice při elektromontážích strojně tl vrstvy do 20 cm</t>
  </si>
  <si>
    <t>-2002505402</t>
  </si>
  <si>
    <t>Poznámka k položce:_x000D_
VV pol. 11.16</t>
  </si>
  <si>
    <t>155</t>
  </si>
  <si>
    <t>460581121</t>
  </si>
  <si>
    <t>Zatravnění včetně zalití vodou na rovině</t>
  </si>
  <si>
    <t>-172097369</t>
  </si>
  <si>
    <t>156</t>
  </si>
  <si>
    <t>460661113</t>
  </si>
  <si>
    <t>Kabelové lože z písku pro kabely nn bez zakrytí š lože přes 50 do 65 cm</t>
  </si>
  <si>
    <t>1325034481</t>
  </si>
  <si>
    <t>157</t>
  </si>
  <si>
    <t>460671112</t>
  </si>
  <si>
    <t>Výstražná fólie pro krytí kabelů šířky 25 cm</t>
  </si>
  <si>
    <t>-485200906</t>
  </si>
  <si>
    <t>Poznámka k položce:_x000D_
VV pol. 11.12</t>
  </si>
  <si>
    <t>158</t>
  </si>
  <si>
    <t>460791212</t>
  </si>
  <si>
    <t>Montáž trubek ochranných plastových uložených volně do rýhy ohebných přes 32 do 50 mm</t>
  </si>
  <si>
    <t>776727254</t>
  </si>
  <si>
    <t>Poznámka k položce:_x000D_
VV pol. 11.3</t>
  </si>
  <si>
    <t>159</t>
  </si>
  <si>
    <t>34571351</t>
  </si>
  <si>
    <t>trubka elektroinstalační ohebná dvouplášťová korugovaná (chránička) D 41/50mm, HDPE+LDPE</t>
  </si>
  <si>
    <t>-947321468</t>
  </si>
  <si>
    <t>2*1,05 'Přepočtené koeficientem množství</t>
  </si>
  <si>
    <t>160</t>
  </si>
  <si>
    <t>35442062</t>
  </si>
  <si>
    <t>pás zemnící 30x4mm FeZn</t>
  </si>
  <si>
    <t>1363364731</t>
  </si>
  <si>
    <t>Poznámka k položce:_x000D_
6/Z</t>
  </si>
  <si>
    <t>161</t>
  </si>
  <si>
    <t>460791214</t>
  </si>
  <si>
    <t>Montáž trubek ochranných plastových uložených volně do rýhy ohebných přes 90 do 110 mm</t>
  </si>
  <si>
    <t>612850536</t>
  </si>
  <si>
    <t>Poznámka k položce:_x000D_
vč. příchytek</t>
  </si>
  <si>
    <t>10 "VV pol. 11.13"</t>
  </si>
  <si>
    <t>20 "4/P"</t>
  </si>
  <si>
    <t>162</t>
  </si>
  <si>
    <t>34571365</t>
  </si>
  <si>
    <t>trubka elektroinstalační HDPE tuhá dvouplášťová korugovaná D 94/110mm</t>
  </si>
  <si>
    <t>1981482078</t>
  </si>
  <si>
    <t>28,5714285714286*1,05 'Přepočtené koeficientem množství</t>
  </si>
  <si>
    <t>163</t>
  </si>
  <si>
    <t>460841113</t>
  </si>
  <si>
    <t>Osazení kabelové komory z dílu HDPE plochy do 1 m2 hl přes 0,7 do 1,0 m pro běžné zatížení</t>
  </si>
  <si>
    <t>-2050124280</t>
  </si>
  <si>
    <t>Poznámka k položce:_x000D_
VV pol. 11.7</t>
  </si>
  <si>
    <t>164</t>
  </si>
  <si>
    <t>4608R001</t>
  </si>
  <si>
    <t>Kabelová komora 0,45*0,6 hl. 0,9 m</t>
  </si>
  <si>
    <t>256</t>
  </si>
  <si>
    <t>450187186</t>
  </si>
  <si>
    <t>165</t>
  </si>
  <si>
    <t>460841141</t>
  </si>
  <si>
    <t>Osazení víka z HDPE plochy do 1,0 m2 pro kabelové komory z plastů pro běžné zatížení</t>
  </si>
  <si>
    <t>147920580</t>
  </si>
  <si>
    <t>166</t>
  </si>
  <si>
    <t>4608R002</t>
  </si>
  <si>
    <t>Víko kabelové komory pro zatížení A15 - vodotěsné</t>
  </si>
  <si>
    <t>1690876752</t>
  </si>
  <si>
    <t>167</t>
  </si>
  <si>
    <t>460901216R</t>
  </si>
  <si>
    <t>Pilíře z cihel bez koncového dílu včetně výkopu a základu pro skříň nn výšky 200 a š do 160 cm</t>
  </si>
  <si>
    <t>-404975914</t>
  </si>
  <si>
    <t>Poznámka k položce:_x000D_
VV pol. 10.6</t>
  </si>
  <si>
    <t>SO 02 - Rybí přechod</t>
  </si>
  <si>
    <t xml:space="preserve">    766 - Konstrukce truhlářské</t>
  </si>
  <si>
    <t xml:space="preserve">    23-M - Montáže potrubí</t>
  </si>
  <si>
    <t>874297814</t>
  </si>
  <si>
    <t>72,6 "VV pol. 2.1"</t>
  </si>
  <si>
    <t>-953513726</t>
  </si>
  <si>
    <t>8*30*4 "VV pol. 2.14"</t>
  </si>
  <si>
    <t>-457759425</t>
  </si>
  <si>
    <t>30*4</t>
  </si>
  <si>
    <t>121151113</t>
  </si>
  <si>
    <t>Sejmutí ornice plochy do 500 m2 tl vrstvy do 200 mm strojně</t>
  </si>
  <si>
    <t>1349361636</t>
  </si>
  <si>
    <t>51,1/0,2 "VV pol. 2.3"</t>
  </si>
  <si>
    <t>-1141310081</t>
  </si>
  <si>
    <t>12,6 "VV pol. 2.2"</t>
  </si>
  <si>
    <t>131251106</t>
  </si>
  <si>
    <t>Hloubení jam nezapažených v hornině třídy těžitelnosti I skupiny 3 objem do 5000 m3 strojně</t>
  </si>
  <si>
    <t>-2072843043</t>
  </si>
  <si>
    <t>1111,6"VV pol. 2.4"</t>
  </si>
  <si>
    <t>360 "VV pol. 2.5"</t>
  </si>
  <si>
    <t>131251204</t>
  </si>
  <si>
    <t>Hloubení jam zapažených v hornině třídy těžitelnosti I skupiny 3 objem do 500 m3 strojně</t>
  </si>
  <si>
    <t>1179116907</t>
  </si>
  <si>
    <t>202,7"VV  pol. 2.6"</t>
  </si>
  <si>
    <t>131351103</t>
  </si>
  <si>
    <t>Hloubení jam nezapažených v hornině třídy těžitelnosti II skupiny 4 objem do 100 m3 strojně</t>
  </si>
  <si>
    <t>-1535648067</t>
  </si>
  <si>
    <t>40 "VV pol. 2.5"</t>
  </si>
  <si>
    <t>131351203</t>
  </si>
  <si>
    <t>Hloubení jam zapažených v hornině třídy těžitelnosti II skupiny 4 objem do 100 m3 strojně</t>
  </si>
  <si>
    <t>-167920929</t>
  </si>
  <si>
    <t>54,1 "VV pol. 2.6"</t>
  </si>
  <si>
    <t>993159712</t>
  </si>
  <si>
    <t>13,51 "VV pol. 2.6"</t>
  </si>
  <si>
    <t>-842681371</t>
  </si>
  <si>
    <t>225,6 "VV pol. 7.1"</t>
  </si>
  <si>
    <t>1708148967</t>
  </si>
  <si>
    <t>225,6 "VV pol. 7.2"</t>
  </si>
  <si>
    <t>488029062</t>
  </si>
  <si>
    <t>27,478 "VV pol. 7.1"</t>
  </si>
  <si>
    <t>153113119</t>
  </si>
  <si>
    <t>Vytažení ocelových štětovnic dl do 12 m zaberaněných do hl 8 m z terénu ve stísněných podmínkách</t>
  </si>
  <si>
    <t>-423365936</t>
  </si>
  <si>
    <t>225,6 "VV pol. 7.4"</t>
  </si>
  <si>
    <t>Ocelový nosník U200 - rozepření, D+M vč. spoj. materiálu</t>
  </si>
  <si>
    <t>-534648901</t>
  </si>
  <si>
    <t>Poznámka k položce:_x000D_
VV pol. 7.3</t>
  </si>
  <si>
    <t>1060421978</t>
  </si>
  <si>
    <t>51,1 "VV pol. 2.3"</t>
  </si>
  <si>
    <t>202,7 "VV pol. 2.6"</t>
  </si>
  <si>
    <t>216,1 "VV pol. 2.7"</t>
  </si>
  <si>
    <t>52,4 "VV pol. 2.8"</t>
  </si>
  <si>
    <t>45,1 "VV pol. 2.8.1"</t>
  </si>
  <si>
    <t>0,2*(60,2+171,9)"VV pol. 2.9 a 2.10"</t>
  </si>
  <si>
    <t>-590925045</t>
  </si>
  <si>
    <t>54,1+13,51 "VV pol. 2.6"</t>
  </si>
  <si>
    <t>162751117</t>
  </si>
  <si>
    <t>Vodorovné přemístění přes 9 000 do 10000 m výkopku/sypaniny z horniny třídy těžitelnosti I skupiny 1 až 3</t>
  </si>
  <si>
    <t>1459536803</t>
  </si>
  <si>
    <t>0,8*1095,8 "VV pol. 2.4"</t>
  </si>
  <si>
    <t>400"VV pol. 2.5"</t>
  </si>
  <si>
    <t>19,5 "VV pol. 2.2"</t>
  </si>
  <si>
    <t>162751119</t>
  </si>
  <si>
    <t>Příplatek k vodorovnému přemístění výkopku/sypaniny z horniny třídy těžitelnosti I skupiny 1 až 3 ZKD 1000 m přes 10000 m</t>
  </si>
  <si>
    <t>-1038723596</t>
  </si>
  <si>
    <t>10*1296,14</t>
  </si>
  <si>
    <t>171111113</t>
  </si>
  <si>
    <t>Uložení sypaniny z hornin nesoudržných a soudržných střídavě do násypů zhutněných ručně</t>
  </si>
  <si>
    <t>-42752846</t>
  </si>
  <si>
    <t>400074181</t>
  </si>
  <si>
    <t>1296,14*2</t>
  </si>
  <si>
    <t>-1897148384</t>
  </si>
  <si>
    <t>1390656200</t>
  </si>
  <si>
    <t>-1075770577</t>
  </si>
  <si>
    <t>27,91 "VV pol. 10.5"</t>
  </si>
  <si>
    <t>-1673342954</t>
  </si>
  <si>
    <t>27,91*2 'Přepočtené koeficientem množství</t>
  </si>
  <si>
    <t>-347768831</t>
  </si>
  <si>
    <t>171,9 "VV pol. 2.10"</t>
  </si>
  <si>
    <t>-312833637</t>
  </si>
  <si>
    <t>1644002561</t>
  </si>
  <si>
    <t>171,9*0,02 'Přepočtené koeficientem množství</t>
  </si>
  <si>
    <t>181411132</t>
  </si>
  <si>
    <t>Založení parkového trávníku výsevem pl do 1000 m2 ve svahu přes 1:5 do 1:2</t>
  </si>
  <si>
    <t>1061302661</t>
  </si>
  <si>
    <t>00572474</t>
  </si>
  <si>
    <t>osivo směs travní krajinná-svahová</t>
  </si>
  <si>
    <t>2073969281</t>
  </si>
  <si>
    <t>60,2*0,02 'Přepočtené koeficientem množství</t>
  </si>
  <si>
    <t>181951112</t>
  </si>
  <si>
    <t>Úprava pláně v hornině třídy těžitelnosti I skupiny 1 až 3 se zhutněním strojně</t>
  </si>
  <si>
    <t>-144851199</t>
  </si>
  <si>
    <t>174,2 "VV pol. 2.12"</t>
  </si>
  <si>
    <t>182251101</t>
  </si>
  <si>
    <t>Svahování násypů strojně</t>
  </si>
  <si>
    <t>-1620151160</t>
  </si>
  <si>
    <t>60,2 "VV pol. 2.11"</t>
  </si>
  <si>
    <t>182351123</t>
  </si>
  <si>
    <t>Rozprostření ornice pl přes 100 do 500 m2 ve svahu přes 1:5 tl vrstvy do 200 mm strojně</t>
  </si>
  <si>
    <t>1048592703</t>
  </si>
  <si>
    <t>60,2 "VV pol. 2.9"</t>
  </si>
  <si>
    <t>895742046</t>
  </si>
  <si>
    <t>212755214</t>
  </si>
  <si>
    <t>Trativody z drenážních trubek plastových flexibilních D 100 mm bez lože</t>
  </si>
  <si>
    <t>-2094165082</t>
  </si>
  <si>
    <t>52 "15/P"</t>
  </si>
  <si>
    <t>212R001</t>
  </si>
  <si>
    <t>Revizní šachta DN 315/100 s plastovým poklopem B125</t>
  </si>
  <si>
    <t>-1596510054</t>
  </si>
  <si>
    <t>1671721606</t>
  </si>
  <si>
    <t>92,8 "VV pol. 3.1"</t>
  </si>
  <si>
    <t>0,4 "VV pol. 10.6"</t>
  </si>
  <si>
    <t>-1103500218</t>
  </si>
  <si>
    <t>45 "VV pol. 8.1"</t>
  </si>
  <si>
    <t>46R001</t>
  </si>
  <si>
    <t>Kamenný blok v. 1,2 m hrubě opracovaný, řezaný</t>
  </si>
  <si>
    <t>1618569827</t>
  </si>
  <si>
    <t>Poznámka k položce:_x000D_
VV pol. 8.1</t>
  </si>
  <si>
    <t>321311116</t>
  </si>
  <si>
    <t>Konstrukce vodních staveb z betonu prostého mrazuvzdorného tř. C 30/37</t>
  </si>
  <si>
    <t>1367031163</t>
  </si>
  <si>
    <t>14 "VV pol. 8.2"</t>
  </si>
  <si>
    <t>1165931873</t>
  </si>
  <si>
    <t>537,3"VV pol. 3.2"</t>
  </si>
  <si>
    <t>1852000650</t>
  </si>
  <si>
    <t>467 "VV pol. 4.1"</t>
  </si>
  <si>
    <t>41 "VV pol. 8.3"</t>
  </si>
  <si>
    <t>187830076</t>
  </si>
  <si>
    <t>420,5 "VV pol. 4.2"</t>
  </si>
  <si>
    <t>-880293415</t>
  </si>
  <si>
    <t>-1382341651</t>
  </si>
  <si>
    <t>294308968</t>
  </si>
  <si>
    <t>22,568 "VV pol. 6.1"</t>
  </si>
  <si>
    <t>-1654046375</t>
  </si>
  <si>
    <t>41,912 "VV pol. 6.2"</t>
  </si>
  <si>
    <t>203866717</t>
  </si>
  <si>
    <t>Poznámka k položce:_x000D_
10/P</t>
  </si>
  <si>
    <t>321R002</t>
  </si>
  <si>
    <t>-1223496814</t>
  </si>
  <si>
    <t>Poznámka k položce:_x000D_
VV pol 9.16</t>
  </si>
  <si>
    <t>-2121430377</t>
  </si>
  <si>
    <t>4,3 "VV pol. 4.3"</t>
  </si>
  <si>
    <t>741842576</t>
  </si>
  <si>
    <t>457312813</t>
  </si>
  <si>
    <t>Těsnící vrstva z betonu mrazuvzdorného tř. C 25/30 tl přes 150 do 200 mm</t>
  </si>
  <si>
    <t>1047006970</t>
  </si>
  <si>
    <t>464571124</t>
  </si>
  <si>
    <t>Pohoz z kameniva těženého hrubého zrno 63 až 125 mm z terénu</t>
  </si>
  <si>
    <t>1877019</t>
  </si>
  <si>
    <t>3"VV pol. 8.7"</t>
  </si>
  <si>
    <t>0,3*25,23 "VV pol. 8.6"</t>
  </si>
  <si>
    <t>464571124R</t>
  </si>
  <si>
    <t>Pohoz z kameniva těženého hrubého z místního materiálu zrno 63 až 125 mm</t>
  </si>
  <si>
    <t>-78019307</t>
  </si>
  <si>
    <t>0,7*25,23 "VV pol. 8.6"</t>
  </si>
  <si>
    <t>465513227</t>
  </si>
  <si>
    <t>Dlažba z lomového kamene na cementovou maltu s vyspárováním tl 250 mm pro hráze</t>
  </si>
  <si>
    <t>1907335867</t>
  </si>
  <si>
    <t>3,2 "VV pol. 2.13"</t>
  </si>
  <si>
    <t>1,9 "VV pol. 10.9"</t>
  </si>
  <si>
    <t>-1061210927</t>
  </si>
  <si>
    <t>5 "16/P"</t>
  </si>
  <si>
    <t>871365241</t>
  </si>
  <si>
    <t>Kanalizační potrubí z tvrdého PVC vícevrstvé tuhost třídy SN12 DN 250</t>
  </si>
  <si>
    <t>1987931684</t>
  </si>
  <si>
    <t>8 "12/P"</t>
  </si>
  <si>
    <t>871355241</t>
  </si>
  <si>
    <t>Kanalizační potrubí z tvrdého PVC vícevrstvé tuhost třídy SN12 DN 200</t>
  </si>
  <si>
    <t>-1569060309</t>
  </si>
  <si>
    <t>2,5 "13/P"</t>
  </si>
  <si>
    <t>877355211</t>
  </si>
  <si>
    <t>Montáž tvarovek z tvrdého PVC-systém KG nebo z polypropylenu-systém KG 2000 jednoosé DN 200</t>
  </si>
  <si>
    <t>1495037553</t>
  </si>
  <si>
    <t>28611365</t>
  </si>
  <si>
    <t>koleno kanalizace PVC KG 200x30°</t>
  </si>
  <si>
    <t>-1678066388</t>
  </si>
  <si>
    <t>877365211</t>
  </si>
  <si>
    <t>Montáž tvarovek z tvrdého PVC-systém KG nebo z polypropylenu-systém KG 2000 jednoosé DN 250</t>
  </si>
  <si>
    <t>-1195196249</t>
  </si>
  <si>
    <t>28611370</t>
  </si>
  <si>
    <t>koleno kanalizace PVC KG 250x30°</t>
  </si>
  <si>
    <t>1772794585</t>
  </si>
  <si>
    <t>28611371</t>
  </si>
  <si>
    <t>koleno kanalizace PVC KG 250x45°</t>
  </si>
  <si>
    <t>6953512</t>
  </si>
  <si>
    <t>28611512</t>
  </si>
  <si>
    <t>redukce kanalizační PVC 250/200</t>
  </si>
  <si>
    <t>961384886</t>
  </si>
  <si>
    <t>891361112</t>
  </si>
  <si>
    <t>Montáž vodovodních šoupátek otevřený výkop DN 250</t>
  </si>
  <si>
    <t>-141373984</t>
  </si>
  <si>
    <t>42221308</t>
  </si>
  <si>
    <t>šoupátko pitná voda litina GGG 50 krátká stavební dl PN10/16 DN 250x250mm</t>
  </si>
  <si>
    <t>1340724581</t>
  </si>
  <si>
    <t>826RL001</t>
  </si>
  <si>
    <t xml:space="preserve">Spojka s přírubou pro potrubí DN 250 </t>
  </si>
  <si>
    <t>-825926317</t>
  </si>
  <si>
    <t>899501221</t>
  </si>
  <si>
    <t>Stupadla do šachet ocelová s PE povlakem vidlicová pro přímé zabudování do hmoždinek</t>
  </si>
  <si>
    <t>1670275165</t>
  </si>
  <si>
    <t>16 "7/Z"</t>
  </si>
  <si>
    <t>899623181</t>
  </si>
  <si>
    <t>Obetonování potrubí nebo zdiva stok betonem prostým tř. C 30/37 v otevřeném výkopu</t>
  </si>
  <si>
    <t>296485236</t>
  </si>
  <si>
    <t>0,5 "VV pol. 10.7"</t>
  </si>
  <si>
    <t>899643111</t>
  </si>
  <si>
    <t>Bednění pro obetonování potrubí otevřený výkop</t>
  </si>
  <si>
    <t>-287328856</t>
  </si>
  <si>
    <t>1,8 "VV pol. 10.10"</t>
  </si>
  <si>
    <t>899658211</t>
  </si>
  <si>
    <t>Výztuž pro obetonování potrubí ze svařovaných sítí typu Kari</t>
  </si>
  <si>
    <t>-530125307</t>
  </si>
  <si>
    <t>3,42*4,44/1000 "VV pol. 10.8"</t>
  </si>
  <si>
    <t>9 R 001</t>
  </si>
  <si>
    <t>Plovoucí dřevo pr. 0,3 m dl. 5,5 m včetně kotvení</t>
  </si>
  <si>
    <t>1026040032</t>
  </si>
  <si>
    <t>-898468498</t>
  </si>
  <si>
    <t>46 "17/P"</t>
  </si>
  <si>
    <t>5 "20/P"</t>
  </si>
  <si>
    <t>154275874</t>
  </si>
  <si>
    <t>35 "3/P"</t>
  </si>
  <si>
    <t>-173265911</t>
  </si>
  <si>
    <t>72 "1/P"</t>
  </si>
  <si>
    <t>1750444653</t>
  </si>
  <si>
    <t>3,3 "19/P"</t>
  </si>
  <si>
    <t>-1327945483</t>
  </si>
  <si>
    <t>887,8 "VV pol. 5.1"</t>
  </si>
  <si>
    <t>-1149914221</t>
  </si>
  <si>
    <t>887,8*4*30</t>
  </si>
  <si>
    <t>-278883090</t>
  </si>
  <si>
    <t>943121121</t>
  </si>
  <si>
    <t>Montáž lešení prostorového trubkového těžkého bez podlah zatížení tř. 5 do 450 kg/m2 v do 20 m</t>
  </si>
  <si>
    <t>1103883458</t>
  </si>
  <si>
    <t>2,76 "VV pol. 5.2"</t>
  </si>
  <si>
    <t>943121221</t>
  </si>
  <si>
    <t>Příplatek k lešení prostorovému trubkovému těžkému bez podlah tř.5 v 20 m za první a ZKD den použití</t>
  </si>
  <si>
    <t>-870543049</t>
  </si>
  <si>
    <t>2,76*30*4</t>
  </si>
  <si>
    <t>943121821</t>
  </si>
  <si>
    <t>Demontáž lešení prostorového trubkového těžkého bez podlah zatížení tř. 5 do 450 kg/m2 v přes 10 do 20 m</t>
  </si>
  <si>
    <t>308427485</t>
  </si>
  <si>
    <t>-652936008</t>
  </si>
  <si>
    <t>254 "2/P"</t>
  </si>
  <si>
    <t>962022391</t>
  </si>
  <si>
    <t>Bourání zdiva nadzákladového kamenného na MV nebo MVC přes 1 m3</t>
  </si>
  <si>
    <t>1216626325</t>
  </si>
  <si>
    <t>6,75 "VV pol. 1.2"</t>
  </si>
  <si>
    <t>943379006</t>
  </si>
  <si>
    <t>0,2*306 "VV pol. 8.4"</t>
  </si>
  <si>
    <t>1370038553</t>
  </si>
  <si>
    <t>0,435"VV pol. 8.4"</t>
  </si>
  <si>
    <t>2004258415</t>
  </si>
  <si>
    <t>3 "21/P"</t>
  </si>
  <si>
    <t>997013873</t>
  </si>
  <si>
    <t>Poplatek za uložení stavebního odpadu na recyklační skládce (skládkovné) zeminy a kamení zatříděného do Katalogu odpadů pod kódem 17 05 04</t>
  </si>
  <si>
    <t>1134527770</t>
  </si>
  <si>
    <t>-1493482596</t>
  </si>
  <si>
    <t>1672778819</t>
  </si>
  <si>
    <t>29*149,068</t>
  </si>
  <si>
    <t>1733090235</t>
  </si>
  <si>
    <t>766</t>
  </si>
  <si>
    <t>Konstrukce truhlářské</t>
  </si>
  <si>
    <t>766121220</t>
  </si>
  <si>
    <t>Montáž stěn plných s výplní v přes 2,75 do 3,50 m</t>
  </si>
  <si>
    <t>-1259267206</t>
  </si>
  <si>
    <t>92 "18/P"</t>
  </si>
  <si>
    <t>60621144</t>
  </si>
  <si>
    <t>překližka vodovzdorná hladká/hladká bříza tl 6,5mm</t>
  </si>
  <si>
    <t>-259001179</t>
  </si>
  <si>
    <t>767 R 001.2</t>
  </si>
  <si>
    <t>Dosedací práh vedení hrazení U140 dl. 2,7 m</t>
  </si>
  <si>
    <t>1092700319</t>
  </si>
  <si>
    <t>1580101221</t>
  </si>
  <si>
    <t>51,9 "4/P"</t>
  </si>
  <si>
    <t>13,9 "5/P"</t>
  </si>
  <si>
    <t>-542946721</t>
  </si>
  <si>
    <t>Poznámka k položce:_x000D_
4/P</t>
  </si>
  <si>
    <t>767R001.2</t>
  </si>
  <si>
    <t>1472968687</t>
  </si>
  <si>
    <t>Poznámka k položce:_x000D_
5/P</t>
  </si>
  <si>
    <t>767 R 001</t>
  </si>
  <si>
    <t>Drážky pro vedení hrazení U140 dl. 2,3 m</t>
  </si>
  <si>
    <t>-25239070</t>
  </si>
  <si>
    <t>767 R 002</t>
  </si>
  <si>
    <t>Kompozitová lávka š. 1,0 m, dl. 2,8 m vč. zábradlí</t>
  </si>
  <si>
    <t>-619967657</t>
  </si>
  <si>
    <t>Poznámka k položce:_x000D_
7/P a 8/P</t>
  </si>
  <si>
    <t>767 R 003</t>
  </si>
  <si>
    <t>Kompozitový uzamykatelný poklop 900x600 mm D+M</t>
  </si>
  <si>
    <t>-1310136952</t>
  </si>
  <si>
    <t>Poznámka k položce:_x000D_
6/P</t>
  </si>
  <si>
    <t>-781672809</t>
  </si>
  <si>
    <t>R767 N 001</t>
  </si>
  <si>
    <t>Mřížka 200x230 mm z nerez oceli D+M</t>
  </si>
  <si>
    <t>-1109683392</t>
  </si>
  <si>
    <t>23-M</t>
  </si>
  <si>
    <t>Montáže potrubí</t>
  </si>
  <si>
    <t>230011123</t>
  </si>
  <si>
    <t>Montáž potrubí trouby ocelové hladké tř.11-13 D 324 mm, tl 8,0 mm</t>
  </si>
  <si>
    <t>-476465030</t>
  </si>
  <si>
    <t>Poznámka k položce:_x000D_
3/Z</t>
  </si>
  <si>
    <t>14011112</t>
  </si>
  <si>
    <t>trubka ocelová bezešvá hladká jakost 11 353 324x8,0mm</t>
  </si>
  <si>
    <t>402188325</t>
  </si>
  <si>
    <t>2,7</t>
  </si>
  <si>
    <t>514,665</t>
  </si>
  <si>
    <t>SO 03 - Rekonstrukce náhonu a odpadního koryta</t>
  </si>
  <si>
    <t>Soupis:</t>
  </si>
  <si>
    <t>SO 03.1 - Rekonstrukce náhonu</t>
  </si>
  <si>
    <t xml:space="preserve">    742 - Elektroinstalace - slaboproud</t>
  </si>
  <si>
    <t>OST - Ostatní</t>
  </si>
  <si>
    <t>113311171</t>
  </si>
  <si>
    <t>Odstranění geotextilií ze základové spáry</t>
  </si>
  <si>
    <t>1135065959</t>
  </si>
  <si>
    <t>-770373484</t>
  </si>
  <si>
    <t>2*30*6*8 "VV pol. 2.1"</t>
  </si>
  <si>
    <t>3*30*8 "VV pol. 2.2"</t>
  </si>
  <si>
    <t>-733126376</t>
  </si>
  <si>
    <t>2*30*6 "VV pol. 2.1"</t>
  </si>
  <si>
    <t>-1600206807</t>
  </si>
  <si>
    <t>813,1/0,15"VV pol. 2.7"</t>
  </si>
  <si>
    <t>2,7/0,2 "VV pol. 9.16"</t>
  </si>
  <si>
    <t>1784686399</t>
  </si>
  <si>
    <t>1945,9 "VV pol. 2.4"</t>
  </si>
  <si>
    <t>76,84 "VV pol. 2.4"</t>
  </si>
  <si>
    <t>132251252</t>
  </si>
  <si>
    <t>Hloubení rýh nezapažených š do 2000 mm v hornině třídy těžitelnosti I skupiny 3 objem do 50 m3 strojně</t>
  </si>
  <si>
    <t>625482456</t>
  </si>
  <si>
    <t>44,9 "VV pol. 9.1"</t>
  </si>
  <si>
    <t>2,88 "VV pol. 2.4"</t>
  </si>
  <si>
    <t>132351252</t>
  </si>
  <si>
    <t>Hloubení rýh nezapažených š do 2000 mm v hornině třídy těžitelnosti II skupiny 4 objem do 50 m3 strojně</t>
  </si>
  <si>
    <t>832888454</t>
  </si>
  <si>
    <t>11,2 "VV pol. 9.2"</t>
  </si>
  <si>
    <t>151101201</t>
  </si>
  <si>
    <t>Zřízení příložného pažení stěn výkopu hl do 4 m</t>
  </si>
  <si>
    <t>688201217</t>
  </si>
  <si>
    <t>40,4 "VV pol. 9.7"</t>
  </si>
  <si>
    <t>151101211</t>
  </si>
  <si>
    <t>Odstranění příložného pažení stěn hl do 4 m</t>
  </si>
  <si>
    <t>1680783956</t>
  </si>
  <si>
    <t>151101301</t>
  </si>
  <si>
    <t>Zřízení rozepření stěn při pažení příložném hl do 4 m</t>
  </si>
  <si>
    <t>-704954233</t>
  </si>
  <si>
    <t>31,8 "VV pol. 9.8"</t>
  </si>
  <si>
    <t>151101311</t>
  </si>
  <si>
    <t>Odstranění rozepření stěn při pažení příložném hl do 4 m</t>
  </si>
  <si>
    <t>-1131777634</t>
  </si>
  <si>
    <t>151711111</t>
  </si>
  <si>
    <t>Osazení zápor ocelových dl do 8 m</t>
  </si>
  <si>
    <t>769367729</t>
  </si>
  <si>
    <t>6,8*37 "VV pol. 3.3"</t>
  </si>
  <si>
    <t>6,8*10 "VV pol.3.2"</t>
  </si>
  <si>
    <t>13010980</t>
  </si>
  <si>
    <t>ocel profilová jakost S235JR (11 375) průřez HEB 200</t>
  </si>
  <si>
    <t>-1486007551</t>
  </si>
  <si>
    <t>4,168*0,5 "VV pol. 3.2"</t>
  </si>
  <si>
    <t>15,423*0,5 "VV pol. 3.3"</t>
  </si>
  <si>
    <t>151711131</t>
  </si>
  <si>
    <t>Vytažení zápor ocelových dl do 8 m</t>
  </si>
  <si>
    <t>-433792546</t>
  </si>
  <si>
    <t>320 "VV pol. 3.12"</t>
  </si>
  <si>
    <t>R1 130 001</t>
  </si>
  <si>
    <t xml:space="preserve">Nátěr záporového pažení proti přilnutí betonu </t>
  </si>
  <si>
    <t>-1650428570</t>
  </si>
  <si>
    <t>47 "VV pol.3.13"</t>
  </si>
  <si>
    <t>R1 130 002</t>
  </si>
  <si>
    <t>Zaplnění vrtu po vytažení zápor</t>
  </si>
  <si>
    <t>1105490630</t>
  </si>
  <si>
    <t>320 "VV pol. 3.14"</t>
  </si>
  <si>
    <t>-2118925572</t>
  </si>
  <si>
    <t>11 "VV pol. 3.8"</t>
  </si>
  <si>
    <t>151712121</t>
  </si>
  <si>
    <t>Odstranění ocelové převázky zdvojené pro kotvení záporového pažení</t>
  </si>
  <si>
    <t>-1468415805</t>
  </si>
  <si>
    <t>151721112</t>
  </si>
  <si>
    <t>Zřízení pažení do ocelových zápor hl výkopu do 10 m s jeho následným odstraněním</t>
  </si>
  <si>
    <t>1284541962</t>
  </si>
  <si>
    <t>30 "VV pol. 3.2"</t>
  </si>
  <si>
    <t>129 "VV pol. 3.3"</t>
  </si>
  <si>
    <t>151R001</t>
  </si>
  <si>
    <t>Vrty D300 svislé pro zápory HEB200</t>
  </si>
  <si>
    <t>650729527</t>
  </si>
  <si>
    <t>68"VV pol. 3.2"</t>
  </si>
  <si>
    <t>251,6 "VV pol. 3.3"</t>
  </si>
  <si>
    <t>151R002</t>
  </si>
  <si>
    <t>Rozepření zápor 4HEB dl. 6,0 m</t>
  </si>
  <si>
    <t>-1321796615</t>
  </si>
  <si>
    <t>(1450+4000)/1000</t>
  </si>
  <si>
    <t>1340006293</t>
  </si>
  <si>
    <t>11/0,6 "VV pol. 3.10"</t>
  </si>
  <si>
    <t>-97566175</t>
  </si>
  <si>
    <t>1170 "VV pol. 3.1"</t>
  </si>
  <si>
    <t>1777881975</t>
  </si>
  <si>
    <t>1170"VV pol. 3.1"</t>
  </si>
  <si>
    <t>656022187</t>
  </si>
  <si>
    <t>1170*123,5/1000 "VV pol. 3.1"</t>
  </si>
  <si>
    <t>153113140</t>
  </si>
  <si>
    <t>Vytažení ocelových štětovnic dl nad 12 m zaberaněných do hl 8 m z terénu ve standardních podmínkách</t>
  </si>
  <si>
    <t>-415503590</t>
  </si>
  <si>
    <t>1104 "VV pol. 3.11"</t>
  </si>
  <si>
    <t>-1828226271</t>
  </si>
  <si>
    <t>6*8 "VV pol. 3.9"</t>
  </si>
  <si>
    <t>924284403</t>
  </si>
  <si>
    <t>-1960374102</t>
  </si>
  <si>
    <t>6 "VV pol. 3.9"</t>
  </si>
  <si>
    <t>150245047</t>
  </si>
  <si>
    <t>-341547244</t>
  </si>
  <si>
    <t>999168924</t>
  </si>
  <si>
    <t>778357425</t>
  </si>
  <si>
    <t>161151103</t>
  </si>
  <si>
    <t>Svislé přemístění výkopku z horniny třídy těžitelnosti I skupiny 1 až 3 hl výkopu přes 4 do 8 m</t>
  </si>
  <si>
    <t>902102239</t>
  </si>
  <si>
    <t>2022,74 "VV pol. 2.4"</t>
  </si>
  <si>
    <t>9+35,9 "VV pol 9.4 a 9.3"</t>
  </si>
  <si>
    <t>-653871551</t>
  </si>
  <si>
    <t>3,4+7,9 "VV pol. 9.5 a 9.6"</t>
  </si>
  <si>
    <t>-1621523391</t>
  </si>
  <si>
    <t>2022,7 "VV pol. 2.4"</t>
  </si>
  <si>
    <t>813,1*0,15 "VV pol. 2.7"</t>
  </si>
  <si>
    <t>379,4"VV pol. 2.5"</t>
  </si>
  <si>
    <t>725,1*0,15 "VV pol. 2.6"</t>
  </si>
  <si>
    <t>26,5 "VV pol. 9.13"</t>
  </si>
  <si>
    <t>-1863949161</t>
  </si>
  <si>
    <t>2078,84-405,90 "Výkop - zásyp"</t>
  </si>
  <si>
    <t>-183763100</t>
  </si>
  <si>
    <t>1672,94*10 "celkem 20 km"</t>
  </si>
  <si>
    <t>1863331153</t>
  </si>
  <si>
    <t>1684705015</t>
  </si>
  <si>
    <t>1672,94*2</t>
  </si>
  <si>
    <t>1451309758</t>
  </si>
  <si>
    <t>1672,94 "přebytek zeminy"</t>
  </si>
  <si>
    <t>171R001</t>
  </si>
  <si>
    <t>Při provádění štětovnic se předpokládá částěčný zásyp koryta a opětovné odtěžení pomocného násypu, včetně likvidace přebytečného materiálu dle platné legislativy.</t>
  </si>
  <si>
    <t>-1330623404</t>
  </si>
  <si>
    <t xml:space="preserve">Poznámka k položce:_x000D_
VV pol. 7.1_x000D_
_x000D_
cca 100 m3, používaných opakovaně. </t>
  </si>
  <si>
    <t>1646281448</t>
  </si>
  <si>
    <t>381,2 "VV pol. 2.5"</t>
  </si>
  <si>
    <t>175R001</t>
  </si>
  <si>
    <t>Dočasný přejezd koryta zásypem</t>
  </si>
  <si>
    <t>-1639440536</t>
  </si>
  <si>
    <t>Poznámka k položce:_x000D_
- zásyp koryta_x000D_
- následný odkop_x000D_
- odvoz na skládku_x000D_
- ochrana betových konstrukcí, separací _x000D_
VV pol. 2.10</t>
  </si>
  <si>
    <t>-1257845458</t>
  </si>
  <si>
    <t>12,9 "VV pol. 9.9"</t>
  </si>
  <si>
    <t>2,1 "VV pol. 9.10"</t>
  </si>
  <si>
    <t>6,3 "VV pol. 9.11"</t>
  </si>
  <si>
    <t>1,08 "VV pol. 2.11"</t>
  </si>
  <si>
    <t>58333651</t>
  </si>
  <si>
    <t>kamenivo těžené hrubé frakce 8/16</t>
  </si>
  <si>
    <t>1041284199</t>
  </si>
  <si>
    <t>15*2 'Přepočtené koeficientem množství</t>
  </si>
  <si>
    <t>-1376590214</t>
  </si>
  <si>
    <t>1,08*2 "VV pol. 2.11"</t>
  </si>
  <si>
    <t>58333688</t>
  </si>
  <si>
    <t>kamenivo těžené hrubé frakce 32/63</t>
  </si>
  <si>
    <t>-1048288091</t>
  </si>
  <si>
    <t>6,3*2 'Přepočtené koeficientem množství</t>
  </si>
  <si>
    <t>175151201</t>
  </si>
  <si>
    <t>Obsypání objektu nad přilehlým původním terénem sypaninou bez prohození, uloženou do 3 m strojně</t>
  </si>
  <si>
    <t>-1672189300</t>
  </si>
  <si>
    <t>99,8 "VV pol. 3.6"</t>
  </si>
  <si>
    <t>58337302</t>
  </si>
  <si>
    <t>štěrkopísek frakce 0/16</t>
  </si>
  <si>
    <t>1087847317</t>
  </si>
  <si>
    <t>99,8*2 'Přepočtené koeficientem množství</t>
  </si>
  <si>
    <t>182351133</t>
  </si>
  <si>
    <t>Rozprostření ornice pl přes 500 m2 ve svahu nad 1:5 tl vrstvy do 200 mm strojně</t>
  </si>
  <si>
    <t>-687613787</t>
  </si>
  <si>
    <t>725,1 "VV pol. 2.6"</t>
  </si>
  <si>
    <t>2,7/0,2 "VV pol. 9.17"</t>
  </si>
  <si>
    <t>181411133</t>
  </si>
  <si>
    <t>Založení parkového trávníku výsevem pl do 1000 m2 ve svahu přes 1:2 do 1:1</t>
  </si>
  <si>
    <t>-523007234</t>
  </si>
  <si>
    <t>1110928214</t>
  </si>
  <si>
    <t xml:space="preserve">738,6*300/10000 </t>
  </si>
  <si>
    <t>803101723</t>
  </si>
  <si>
    <t>725,1 "VV pol. 2.9"</t>
  </si>
  <si>
    <t>181R001</t>
  </si>
  <si>
    <t xml:space="preserve">Přehutnění základové správy </t>
  </si>
  <si>
    <t>-1348304613</t>
  </si>
  <si>
    <t>Poznámka k položce:_x000D_
VV pol 2.8</t>
  </si>
  <si>
    <t>184818231</t>
  </si>
  <si>
    <t>Ochrana kmene průměru do 300 mm bedněním výšky do 2 m</t>
  </si>
  <si>
    <t>74322795</t>
  </si>
  <si>
    <t>-696997987</t>
  </si>
  <si>
    <t>969203200</t>
  </si>
  <si>
    <t>19,8 "VV pol. 9.12"</t>
  </si>
  <si>
    <t>213141121</t>
  </si>
  <si>
    <t>Zřízení vrstvy z geotextilie ve sklonu přes 1:5 do 1:2 š do 3 m</t>
  </si>
  <si>
    <t>1569592381</t>
  </si>
  <si>
    <t>15 "VV pol. 4.22"</t>
  </si>
  <si>
    <t>50 "VV pol. 4.26"</t>
  </si>
  <si>
    <t>69311080</t>
  </si>
  <si>
    <t>geotextilie netkaná separační, ochranná, filtrační, drenážní PES 200g/m2</t>
  </si>
  <si>
    <t>2049737688</t>
  </si>
  <si>
    <t>15*1,1845 'Přepočtené koeficientem množství</t>
  </si>
  <si>
    <t>69311089</t>
  </si>
  <si>
    <t>geotextilie netkaná separační, ochranná, filtrační, drenážní PES 600g/m2</t>
  </si>
  <si>
    <t>1214643489</t>
  </si>
  <si>
    <t>273313611</t>
  </si>
  <si>
    <t>Základové desky z betonu tř. C 16/20</t>
  </si>
  <si>
    <t>722700601</t>
  </si>
  <si>
    <t>0,5 "VV pol. 9.18"</t>
  </si>
  <si>
    <t>4 "VV pol. 4.25"</t>
  </si>
  <si>
    <t>273313811</t>
  </si>
  <si>
    <t>Základové desky z betonu tř. C 25/30</t>
  </si>
  <si>
    <t>-1547629833</t>
  </si>
  <si>
    <t>146,2 "VV pol. 4.1"</t>
  </si>
  <si>
    <t>1,2 "VV pol. 4.8"</t>
  </si>
  <si>
    <t>278311055</t>
  </si>
  <si>
    <t>Zálivka kotevních otvorů z betonu se zvýšenými nároky na prostředí tř. C 25/30 obj přes 1,00 m3</t>
  </si>
  <si>
    <t>1362321871</t>
  </si>
  <si>
    <t>1,4 "VV pol. 4.9"</t>
  </si>
  <si>
    <t>281601111</t>
  </si>
  <si>
    <t>Injektování vrtů nízkotlaké vzestupné s jednoduchým obturátorem tlakem do 0,6 MPa</t>
  </si>
  <si>
    <t>-171582765</t>
  </si>
  <si>
    <t>1,2* (37*6,8)</t>
  </si>
  <si>
    <t>1,2*(10*6,8)</t>
  </si>
  <si>
    <t>58522110</t>
  </si>
  <si>
    <t>cement portlandský směsný CEM II 42,5MPa</t>
  </si>
  <si>
    <t>426980134</t>
  </si>
  <si>
    <t>5,2+19,4 "VV pol. 3.2 a 3.3"</t>
  </si>
  <si>
    <t>-1623917489</t>
  </si>
  <si>
    <t>0,15*2*6 "injektování hlav"</t>
  </si>
  <si>
    <t>1284394571</t>
  </si>
  <si>
    <t>1,2*4*6 "injektování kořene"</t>
  </si>
  <si>
    <t>982613059</t>
  </si>
  <si>
    <t>0,025*2*6"zalití kotev"</t>
  </si>
  <si>
    <t>0,100*4*6 "kořen kotev"</t>
  </si>
  <si>
    <t>-357989077</t>
  </si>
  <si>
    <t>1950371929</t>
  </si>
  <si>
    <t>Poznámka k položce:_x000D_
vč. případné rozptýlené výztuže z nekovových vláken (dle receptury zhotovitele)</t>
  </si>
  <si>
    <t>955,8 "VV pol. 4.2"</t>
  </si>
  <si>
    <t>-1518596066</t>
  </si>
  <si>
    <t>1518,3"VV pol. 4.3"</t>
  </si>
  <si>
    <t>-48625089</t>
  </si>
  <si>
    <t>14,4 "VV pol. 4.4"</t>
  </si>
  <si>
    <t>2005167068</t>
  </si>
  <si>
    <t>Poznámka k položce:_x000D_
vč. postřiku proti vysychání záměsové vody</t>
  </si>
  <si>
    <t>1590801177</t>
  </si>
  <si>
    <t>915220160</t>
  </si>
  <si>
    <t>0,2*0,13*955,8</t>
  </si>
  <si>
    <t>-499242109</t>
  </si>
  <si>
    <t>0,7*0,13*955,8</t>
  </si>
  <si>
    <t>321368211</t>
  </si>
  <si>
    <t>Výztuž železobetonových konstrukcí vodních staveb ze svařovaných sítí</t>
  </si>
  <si>
    <t>1281278405</t>
  </si>
  <si>
    <t>0,1*0,13*955,8</t>
  </si>
  <si>
    <t>321R001</t>
  </si>
  <si>
    <t>Matrice strukturální do bednění vzor do hl. 40 mm - opakovatelná montáž</t>
  </si>
  <si>
    <t>1762827995</t>
  </si>
  <si>
    <t>Poznámka k položce:_x000D_
celková plocha matrice 162 m2</t>
  </si>
  <si>
    <t>24 "10/P"</t>
  </si>
  <si>
    <t>321R002X</t>
  </si>
  <si>
    <t>Oprava plotu u Flašarů</t>
  </si>
  <si>
    <t>-44703440</t>
  </si>
  <si>
    <t>Poznámka k položce:_x000D_
VV pol. 4.12</t>
  </si>
  <si>
    <t>338171123</t>
  </si>
  <si>
    <t>Osazování sloupků a vzpěr plotových ocelových v do 2,60 m se zabetonováním</t>
  </si>
  <si>
    <t>-554773054</t>
  </si>
  <si>
    <t>10 "VV pol. 4.10"</t>
  </si>
  <si>
    <t>10/2,5 "VV pol.4.11"</t>
  </si>
  <si>
    <t>4 "VV pol. 4.23"</t>
  </si>
  <si>
    <t>55342255</t>
  </si>
  <si>
    <t>sloupek plotový průběžný Pz a komaxitový 2500/38x1,5mm</t>
  </si>
  <si>
    <t>-1791243079</t>
  </si>
  <si>
    <t>59231120</t>
  </si>
  <si>
    <t>sloupek řadový plotový pro drátěné pletivo 120x150x2500mm</t>
  </si>
  <si>
    <t>-1888626537</t>
  </si>
  <si>
    <t>348181116</t>
  </si>
  <si>
    <t>Montáž dřevěného oplocení z dílců v přes 1,5 do 2,0 m</t>
  </si>
  <si>
    <t>-210171295</t>
  </si>
  <si>
    <t>Poznámka k položce:_x000D_
VV pol. 4.10</t>
  </si>
  <si>
    <t>61231006</t>
  </si>
  <si>
    <t>plotovka rovná dřevěná 18x82x2000mm</t>
  </si>
  <si>
    <t>1825259134</t>
  </si>
  <si>
    <t>250</t>
  </si>
  <si>
    <t>348401130</t>
  </si>
  <si>
    <t>Montáž oplocení ze strojového pletiva s napínacími dráty v přes 1,6 do 2,0 m</t>
  </si>
  <si>
    <t>-1656099169</t>
  </si>
  <si>
    <t>10 "VV pol. 4.11"</t>
  </si>
  <si>
    <t>8 "VV pol. 4.23"</t>
  </si>
  <si>
    <t>31327504</t>
  </si>
  <si>
    <t>pletivo drátěné plastifikované se čtvercovými oky 50/2,2mm v 2000mm</t>
  </si>
  <si>
    <t>294351396</t>
  </si>
  <si>
    <t>424384371</t>
  </si>
  <si>
    <t>Poznámka k položce:_x000D_
13/P</t>
  </si>
  <si>
    <t>-79319440</t>
  </si>
  <si>
    <t>Poznámka k položce:_x000D_
12/P</t>
  </si>
  <si>
    <t>-1544001126</t>
  </si>
  <si>
    <t>39,2 "VV pol. 4.5"</t>
  </si>
  <si>
    <t>96908036</t>
  </si>
  <si>
    <t>464531112</t>
  </si>
  <si>
    <t>Pohoz z hrubého drceného kamenivo zrno 63 až 125 mm z terénu</t>
  </si>
  <si>
    <t>-379753347</t>
  </si>
  <si>
    <t>1,92 "VV pol. 2.12"</t>
  </si>
  <si>
    <t>871370320</t>
  </si>
  <si>
    <t>Montáž kanalizačního potrubí hladkého plnostěnného SN 12 z polypropylenu DN 300</t>
  </si>
  <si>
    <t>2001754721</t>
  </si>
  <si>
    <t>21 "VV pol. 9,20"</t>
  </si>
  <si>
    <t>28617028</t>
  </si>
  <si>
    <t>trubka kanalizační PP plnostěnná třívrstvá DN 300x1000mm SN12</t>
  </si>
  <si>
    <t>1254047093</t>
  </si>
  <si>
    <t>21 "VV pol. 9.20"</t>
  </si>
  <si>
    <t>21*1,015 'Přepočtené koeficientem množství</t>
  </si>
  <si>
    <t>871395811</t>
  </si>
  <si>
    <t>Bourání stávajícího potrubí z PVC nebo PP DN přes 250 do 400</t>
  </si>
  <si>
    <t>229901186</t>
  </si>
  <si>
    <t>Poznámka k položce:_x000D_
VV pol. 9.28</t>
  </si>
  <si>
    <t>877370430</t>
  </si>
  <si>
    <t>Montáž spojek na kanalizačním potrubí z PP trub korugovaných DN 300</t>
  </si>
  <si>
    <t>1650930762</t>
  </si>
  <si>
    <t>Poznámka k položce:_x000D_
9.32</t>
  </si>
  <si>
    <t>28617423</t>
  </si>
  <si>
    <t>spojka přesuvná kanalizace PP korugované DN 300</t>
  </si>
  <si>
    <t>1306743965</t>
  </si>
  <si>
    <t>890411851</t>
  </si>
  <si>
    <t>Bourání šachet z prefabrikovaných skruží strojně obestavěného prostoru do 1,5 m3</t>
  </si>
  <si>
    <t>-172166946</t>
  </si>
  <si>
    <t>3,8 "VV pol. 9.29"</t>
  </si>
  <si>
    <t>892372121</t>
  </si>
  <si>
    <t>Tlaková zkouška vzduchem potrubí DN 300 těsnícím vakem ucpávkovým</t>
  </si>
  <si>
    <t>úsek</t>
  </si>
  <si>
    <t>216165316</t>
  </si>
  <si>
    <t>1 "VV pol. 2.3"</t>
  </si>
  <si>
    <t>892381111</t>
  </si>
  <si>
    <t>Tlaková zkouška vodou potrubí DN 250, DN 300 nebo 350</t>
  </si>
  <si>
    <t>-897942855</t>
  </si>
  <si>
    <t>Poznámka k položce:_x000D_
VV pol. 9.21</t>
  </si>
  <si>
    <t>894411311</t>
  </si>
  <si>
    <t>Osazení betonových nebo železobetonových dílců pro šachty skruží rovných</t>
  </si>
  <si>
    <t>-1527639417</t>
  </si>
  <si>
    <t>PFB.1122191</t>
  </si>
  <si>
    <t>Skruž výšky 1000 mm TBS-Q.1 100/100/9</t>
  </si>
  <si>
    <t>990644311</t>
  </si>
  <si>
    <t>Poznámka k položce:_x000D_
VV pol. 5.3</t>
  </si>
  <si>
    <t>59224176</t>
  </si>
  <si>
    <t>prstenec šachtový vyrovnávací betonový 625x120x80mm</t>
  </si>
  <si>
    <t>1484373616</t>
  </si>
  <si>
    <t>59224187</t>
  </si>
  <si>
    <t>prstenec šachtový vyrovnávací betonový 625x120x100mm</t>
  </si>
  <si>
    <t>-648518998</t>
  </si>
  <si>
    <t>894412411</t>
  </si>
  <si>
    <t>Osazení betonových nebo železobetonových dílců pro šachty skruží přechodových</t>
  </si>
  <si>
    <t>-2119702585</t>
  </si>
  <si>
    <t>Poznámka k položce:_x000D_
9,24</t>
  </si>
  <si>
    <t>59224121</t>
  </si>
  <si>
    <t>skruž betonová přechodová 62,5/100x60x9cm, stupadla poplastovaná kapsová</t>
  </si>
  <si>
    <t>-2011290792</t>
  </si>
  <si>
    <t>Poznámka k položce:_x000D_
VV pol. 5.4</t>
  </si>
  <si>
    <t>894414111</t>
  </si>
  <si>
    <t>Osazení betonových nebo železobetonových dílců pro šachty skruží základových (dno)</t>
  </si>
  <si>
    <t>-1868938010</t>
  </si>
  <si>
    <t>PFB.1130001G</t>
  </si>
  <si>
    <t>Dno výšky 600 mm přímé TBZ-Q.1 100/60 V max 40</t>
  </si>
  <si>
    <t>-1311986502</t>
  </si>
  <si>
    <t>PFB.1131001G</t>
  </si>
  <si>
    <t>Dno výšky 800 mm přímé TBZ-Q.1 100/80 V max 50</t>
  </si>
  <si>
    <t>1444085830</t>
  </si>
  <si>
    <t>899102211</t>
  </si>
  <si>
    <t>Demontáž poklopů litinových nebo ocelových včetně rámů hmotnosti přes 50 do 100 kg</t>
  </si>
  <si>
    <t>-1228319710</t>
  </si>
  <si>
    <t>Poznámka k položce:_x000D_
VV pol. 9.30</t>
  </si>
  <si>
    <t>899103112</t>
  </si>
  <si>
    <t>Osazení poklopů litinových nebo ocelových včetně rámů pro třídu zatížení B125, C250</t>
  </si>
  <si>
    <t>920992039</t>
  </si>
  <si>
    <t>Poznámka k položce:_x000D_
VV pol. 9.22 a 9.23</t>
  </si>
  <si>
    <t>63126037</t>
  </si>
  <si>
    <t>poklop šachtový s kompozitním rámem kruhový DN 600 B125</t>
  </si>
  <si>
    <t>1511539286</t>
  </si>
  <si>
    <t>63126038</t>
  </si>
  <si>
    <t>poklop šachtový s kompozitním rámem kruhový DN 600 D400</t>
  </si>
  <si>
    <t>879047548</t>
  </si>
  <si>
    <t>899623161</t>
  </si>
  <si>
    <t>Obetonování potrubí nebo zdiva stok betonem prostým tř. C 20/25 v otevřeném výkopu</t>
  </si>
  <si>
    <t>29807580</t>
  </si>
  <si>
    <t>1,2 "VV pol. 9.19"</t>
  </si>
  <si>
    <t>1,4 "VV pol. 9.25"</t>
  </si>
  <si>
    <t>1,6 "VV pol. 9.26"</t>
  </si>
  <si>
    <t>899911139</t>
  </si>
  <si>
    <t>Kluzná objímka výšky 60 mm vnějšího průměru potrubí do 473 mm</t>
  </si>
  <si>
    <t>1390142672</t>
  </si>
  <si>
    <t>899913164</t>
  </si>
  <si>
    <t>Uzavírací manžeta chráničky potrubí DN 300 x 400</t>
  </si>
  <si>
    <t>-325848585</t>
  </si>
  <si>
    <t>P  006</t>
  </si>
  <si>
    <t>Límcové těsnění pro potrubí DN 100</t>
  </si>
  <si>
    <t>1229583947</t>
  </si>
  <si>
    <t xml:space="preserve">Poznámka k položce:_x000D_
7/P_x000D_
</t>
  </si>
  <si>
    <t>P 007</t>
  </si>
  <si>
    <t>Universální těsnění kabelů pro tlak 0,5 barů</t>
  </si>
  <si>
    <t>-1581434801</t>
  </si>
  <si>
    <t>R8 001</t>
  </si>
  <si>
    <t>Trubka ocelová 406,4x5,6 mm D+M</t>
  </si>
  <si>
    <t>-1777175993</t>
  </si>
  <si>
    <t>Poznámka k položce:_x000D_
VV pol. 9.27</t>
  </si>
  <si>
    <t>9 NEP 01</t>
  </si>
  <si>
    <t>Výstavba nového soklu sochy sv.Jana Nepomuckého před její zpětnou instalací,  0,85 x 0,85m výšky 1,1m nad zemí + základ 1,2 včetně povrchové úpravy, výkopu, bednění, doměření sochy a úpravy dokumentace.</t>
  </si>
  <si>
    <t>-1367657677</t>
  </si>
  <si>
    <t>Poznámka k položce:_x000D_
VV pol. 4.17</t>
  </si>
  <si>
    <t>9 R KO 001</t>
  </si>
  <si>
    <t xml:space="preserve">Kompozitní poklop 600 x 600 mm </t>
  </si>
  <si>
    <t>-1127680672</t>
  </si>
  <si>
    <t>Poznámka k položce:_x000D_
9/P</t>
  </si>
  <si>
    <t>9 R KO 002</t>
  </si>
  <si>
    <t xml:space="preserve">Kompozitní poklop 0,3*0,6 m uzamykatelný, vodotěsný </t>
  </si>
  <si>
    <t>2134494791</t>
  </si>
  <si>
    <t>Poznámka k položce:_x000D_
14/P</t>
  </si>
  <si>
    <t>345011954</t>
  </si>
  <si>
    <t>249,4 "VV pol. 3.4"</t>
  </si>
  <si>
    <t>163 "VV pol. 4.20"</t>
  </si>
  <si>
    <t>935112211</t>
  </si>
  <si>
    <t>Osazení příkopového žlabu do betonu tl 100 mm z betonových tvárnic š 800 mm</t>
  </si>
  <si>
    <t>-671161904</t>
  </si>
  <si>
    <t>49 "VV pol. 5.3"</t>
  </si>
  <si>
    <t>59227029</t>
  </si>
  <si>
    <t>žlabovka příkopová betonová 500x680x60mm</t>
  </si>
  <si>
    <t>-1164209811</t>
  </si>
  <si>
    <t>936457124</t>
  </si>
  <si>
    <t>Zálivka kotevních šroubů betonem objemu přes 1 do 3 m3</t>
  </si>
  <si>
    <t>-350642464</t>
  </si>
  <si>
    <t>-589130824</t>
  </si>
  <si>
    <t>2*2,7 "VV pol. 5.5"</t>
  </si>
  <si>
    <t>544812507</t>
  </si>
  <si>
    <t>835 "VV pol. 4.7"</t>
  </si>
  <si>
    <t>-2145697570</t>
  </si>
  <si>
    <t>4*30*835</t>
  </si>
  <si>
    <t>412378773</t>
  </si>
  <si>
    <t>953333118.KRN</t>
  </si>
  <si>
    <t>PVC těsnící pás do pracovních spar betonových kcí vnitřní š 190 mm KORN A 190</t>
  </si>
  <si>
    <t>1733933872</t>
  </si>
  <si>
    <t>14 "3/P"</t>
  </si>
  <si>
    <t>953333318</t>
  </si>
  <si>
    <t>PVC těsnící pás do dilatačních spar betonových kcí vnitřní š 190 mm</t>
  </si>
  <si>
    <t>959504383</t>
  </si>
  <si>
    <t>263 "1/P"</t>
  </si>
  <si>
    <t>-3204991</t>
  </si>
  <si>
    <t>313,5 "2/P"</t>
  </si>
  <si>
    <t>9533R002</t>
  </si>
  <si>
    <t>Dilatační spárový profil L - spoj mezi starou a novou konstrukcí</t>
  </si>
  <si>
    <t>523735527</t>
  </si>
  <si>
    <t>Poznámka k položce:_x000D_
úpravy podkladu, stěrka, srovnání</t>
  </si>
  <si>
    <t>20 "4/P, VV pol. 4.16"</t>
  </si>
  <si>
    <t>-2112374194</t>
  </si>
  <si>
    <t>20*0,25 "VV pol. 4.24"</t>
  </si>
  <si>
    <t>1413767896</t>
  </si>
  <si>
    <t>316"VV pol. 4.21"</t>
  </si>
  <si>
    <t>960211251</t>
  </si>
  <si>
    <t>Bourání vodních staveb zděných z kamene nebo z cihel, z vodní hladiny</t>
  </si>
  <si>
    <t>-481984850</t>
  </si>
  <si>
    <t>468,4 "VV pol. 1.6"</t>
  </si>
  <si>
    <t>-1011507780</t>
  </si>
  <si>
    <t>80,5 "VV pol. 1.1"</t>
  </si>
  <si>
    <t>75 "VV pol. 1.2"</t>
  </si>
  <si>
    <t>0,4 "VV pol. 1.3"</t>
  </si>
  <si>
    <t>36,4 "VV pol. 1.5"</t>
  </si>
  <si>
    <t>1,2 "VV pol. 9.31"</t>
  </si>
  <si>
    <t>58,4 "VV pol. 1.4"</t>
  </si>
  <si>
    <t>1,7 "VV pol. 4.18"</t>
  </si>
  <si>
    <t>962021112</t>
  </si>
  <si>
    <t>Bourání mostních zdí a pilířů z kamene</t>
  </si>
  <si>
    <t>1936679557</t>
  </si>
  <si>
    <t>1,2 "VV pol. 1.15"</t>
  </si>
  <si>
    <t>966003818</t>
  </si>
  <si>
    <t>Rozebrání oplocení s příčníky a ocelovými sloupky z prken a latí</t>
  </si>
  <si>
    <t>191258960</t>
  </si>
  <si>
    <t>30 "VV pol. 1.7"</t>
  </si>
  <si>
    <t>966071711</t>
  </si>
  <si>
    <t>Bourání sloupků a vzpěr plotových ocelových do 2,5 m zabetonovaných</t>
  </si>
  <si>
    <t>-1177058505</t>
  </si>
  <si>
    <t>4 "VV pol. 1.8"</t>
  </si>
  <si>
    <t>11 "VV pol. 1.7"</t>
  </si>
  <si>
    <t>966071821</t>
  </si>
  <si>
    <t>Rozebrání oplocení z drátěného pletiva se čtvercovými oky v do 1,6 m</t>
  </si>
  <si>
    <t>-667603695</t>
  </si>
  <si>
    <t>10 "VV pol. 1.8"</t>
  </si>
  <si>
    <t>985331213</t>
  </si>
  <si>
    <t>Dodatečné vlepování betonářské výztuže D 12 mm do chemické malty včetně vyvrtání otvoru</t>
  </si>
  <si>
    <t>-1563105423</t>
  </si>
  <si>
    <t>54*0,2 "VV pol. 4.13"</t>
  </si>
  <si>
    <t>13021013</t>
  </si>
  <si>
    <t>tyč ocelová kruhová žebírková DIN 488 jakost B500B (10 505) výztuž do betonu D 12mm</t>
  </si>
  <si>
    <t>-85102882</t>
  </si>
  <si>
    <t>0,89/1000*0,65*54</t>
  </si>
  <si>
    <t>-1585223440</t>
  </si>
  <si>
    <t>730,056</t>
  </si>
  <si>
    <t>997013863</t>
  </si>
  <si>
    <t>Poplatek za uložení stavebního odpadu na recyklační skládce (skládkovné) cihelného kód odpadu  17 01 02</t>
  </si>
  <si>
    <t>498248955</t>
  </si>
  <si>
    <t>997013631</t>
  </si>
  <si>
    <t>Poplatek za uložení na skládce (skládkovné) stavebního odpadu směsného kód odpadu 17 09 04</t>
  </si>
  <si>
    <t>1471835537</t>
  </si>
  <si>
    <t>997013811</t>
  </si>
  <si>
    <t>Poplatek za uložení na skládce (skládkovné) stavebního odpadu dřevěného kód odpadu 17 02 01</t>
  </si>
  <si>
    <t>-562436276</t>
  </si>
  <si>
    <t>1450917262</t>
  </si>
  <si>
    <t>-730923539</t>
  </si>
  <si>
    <t>19*1939,443</t>
  </si>
  <si>
    <t>-1142915051</t>
  </si>
  <si>
    <t>742</t>
  </si>
  <si>
    <t>Elektroinstalace - slaboproud</t>
  </si>
  <si>
    <t>742110102</t>
  </si>
  <si>
    <t>Montáž kabelového žlabu pro slaboproud drátěného 150/100 mm</t>
  </si>
  <si>
    <t>-766880625</t>
  </si>
  <si>
    <t>9,5 "VV pol. 5.23"</t>
  </si>
  <si>
    <t>742 R 001</t>
  </si>
  <si>
    <t xml:space="preserve">Kabelový žlab z nerez oceli, kompletní dodávka a montáž </t>
  </si>
  <si>
    <t>-398367000</t>
  </si>
  <si>
    <t>Poznámka k položce:_x000D_
VV pol. 5.23</t>
  </si>
  <si>
    <t>-483397461</t>
  </si>
  <si>
    <t>498,8 "VV pol. 3.5"</t>
  </si>
  <si>
    <t>-1756420402</t>
  </si>
  <si>
    <t>-2046837889</t>
  </si>
  <si>
    <t>5,2 "VV pol. 1.12"</t>
  </si>
  <si>
    <t>-463517687</t>
  </si>
  <si>
    <t>61 "10/Z"</t>
  </si>
  <si>
    <t>5,1 "13/Z"</t>
  </si>
  <si>
    <t>-2045377050</t>
  </si>
  <si>
    <t>Poznámka k položce:_x000D_
10/Z</t>
  </si>
  <si>
    <t>767R00101</t>
  </si>
  <si>
    <t>Kompozitové zábradlí na lávce sravidel, s nerez sloupky h. 1,1 m</t>
  </si>
  <si>
    <t>204302330</t>
  </si>
  <si>
    <t>Poznámka k položce:_x000D_
13/Z</t>
  </si>
  <si>
    <t>767835003</t>
  </si>
  <si>
    <t>Montáž nástěnných žebříků z kompozitů kotvených do železobetonu</t>
  </si>
  <si>
    <t>-1567351113</t>
  </si>
  <si>
    <t>3*2,7 "14/Z"</t>
  </si>
  <si>
    <t>63126082</t>
  </si>
  <si>
    <t>žebřík nástěnný kompozitní nástěnný 50x50/400mm</t>
  </si>
  <si>
    <t>299405828</t>
  </si>
  <si>
    <t>767996705</t>
  </si>
  <si>
    <t>Demontáž atypických zámečnických konstrukcí řezáním hm jednotlivých dílů přes 500 kg</t>
  </si>
  <si>
    <t>-1458279984</t>
  </si>
  <si>
    <t>1006,1 "VV pol. 1.10"</t>
  </si>
  <si>
    <t>767832802</t>
  </si>
  <si>
    <t>Demontáž venkovních požárních žebříků bez ochranného koše</t>
  </si>
  <si>
    <t>-840805217</t>
  </si>
  <si>
    <t>3,5 "VV pol. 1.14"</t>
  </si>
  <si>
    <t>767996701</t>
  </si>
  <si>
    <t>Demontáž atypických zámečnických konstrukcí řezáním hm jednotlivých dílů do 50 kg</t>
  </si>
  <si>
    <t>1215306428</t>
  </si>
  <si>
    <t>54,9 "VV pol. 1.13"</t>
  </si>
  <si>
    <t>767996703</t>
  </si>
  <si>
    <t>Demontáž atypických zámečnických konstrukcí řezáním hm jednotlivých dílů přes 100 do 250 kg</t>
  </si>
  <si>
    <t>37838269</t>
  </si>
  <si>
    <t>100 "VV pol. 1.9"</t>
  </si>
  <si>
    <t>500 "VV pol. 1.16"</t>
  </si>
  <si>
    <t>160,6 "VV pol. 1.11"</t>
  </si>
  <si>
    <t>Česlice na vtoku do náhonu  D+M</t>
  </si>
  <si>
    <t>505109874</t>
  </si>
  <si>
    <t>767R004</t>
  </si>
  <si>
    <t>Drážky provizorního hrazení UPE200 vč. kotvení</t>
  </si>
  <si>
    <t>90666185</t>
  </si>
  <si>
    <t>168</t>
  </si>
  <si>
    <t>767R005_2</t>
  </si>
  <si>
    <t>Dosedací práh provizorního hrazení UPE200 vč. kotvení dl. 2,4 m</t>
  </si>
  <si>
    <t>260873561</t>
  </si>
  <si>
    <t>169</t>
  </si>
  <si>
    <t>767R005_3</t>
  </si>
  <si>
    <t>Dosedací práh česlí vč. kotvení dl. 8,9 m</t>
  </si>
  <si>
    <t>-1542835400</t>
  </si>
  <si>
    <t>170</t>
  </si>
  <si>
    <t>767R0065</t>
  </si>
  <si>
    <t>Kotvení česlic z trámu z nerez oceli dl. 8,9 m</t>
  </si>
  <si>
    <t>-1634946642</t>
  </si>
  <si>
    <t>171</t>
  </si>
  <si>
    <t>767R007</t>
  </si>
  <si>
    <t>Stavidlový uzávěr pro hrazený otvor 2,2 x 2,4 m</t>
  </si>
  <si>
    <t>sada</t>
  </si>
  <si>
    <t>-1070556997</t>
  </si>
  <si>
    <t>172</t>
  </si>
  <si>
    <t>767R 00 001</t>
  </si>
  <si>
    <t>Ocelová lávka odpuzovače ryb včetně kompozitního roštu a odnímatelného kompozitního zábradlí s vodorovnou výplní</t>
  </si>
  <si>
    <t>-1896040224</t>
  </si>
  <si>
    <t>Poznámka k položce:_x000D_
Kompozitní rošt:_x000D_
oka 30x30x38 mm, plocha roštu 2,32 m2, hmotnost 47,50kg_x000D_
Kompozitní zábradlí dl. 8,3 m, hmotnost zábradlí 50 kg_x000D_
7/Z</t>
  </si>
  <si>
    <t>173</t>
  </si>
  <si>
    <t>46 R 004</t>
  </si>
  <si>
    <t>Ocelová skříň cca 800x600x 200 mm pro uložení ovladače elektronické zábrany, D+M</t>
  </si>
  <si>
    <t>1511964616</t>
  </si>
  <si>
    <t>Poznámka k položce:_x000D_
VV pol. 5.7</t>
  </si>
  <si>
    <t>174</t>
  </si>
  <si>
    <t>460141112</t>
  </si>
  <si>
    <t>Hloubení nezapažených jam při elektromontážích strojně v hornině tř I skupiny 3</t>
  </si>
  <si>
    <t>-1456812170</t>
  </si>
  <si>
    <t>6*0,4*0,8*0,8 "VV pol. 6.1"</t>
  </si>
  <si>
    <t>175</t>
  </si>
  <si>
    <t>460171442</t>
  </si>
  <si>
    <t>Hloubení kabelových nezapažených rýh strojně š 65 cm hl 80 cm v hornině tř I skupiny 3</t>
  </si>
  <si>
    <t>842288586</t>
  </si>
  <si>
    <t>145 "VV pol. 6.1"</t>
  </si>
  <si>
    <t>176</t>
  </si>
  <si>
    <t>460431462</t>
  </si>
  <si>
    <t>Zásyp kabelových rýh ručně se zhutněním š 65 cm hl 80 cm z horniny tř I skupiny 3</t>
  </si>
  <si>
    <t>216833203</t>
  </si>
  <si>
    <t>Poznámka k položce:_x000D_
VV pol. 6.8</t>
  </si>
  <si>
    <t>177</t>
  </si>
  <si>
    <t>460661112</t>
  </si>
  <si>
    <t>Kabelové lože z písku pro kabely nn bez zakrytí š lože přes 35 do 50 cm</t>
  </si>
  <si>
    <t>1111581367</t>
  </si>
  <si>
    <t>Poznámka k položce:_x000D_
VV pol. 6.5</t>
  </si>
  <si>
    <t>178</t>
  </si>
  <si>
    <t>460671113</t>
  </si>
  <si>
    <t>Výstražná fólie pro krytí kabelů šířky 34 cm</t>
  </si>
  <si>
    <t>-1561524897</t>
  </si>
  <si>
    <t>Poznámka k položce:_x000D_
VV pol. 6.2</t>
  </si>
  <si>
    <t>179</t>
  </si>
  <si>
    <t>2092927995</t>
  </si>
  <si>
    <t>62 "5/P"</t>
  </si>
  <si>
    <t>290 "VV pol. 6.3"</t>
  </si>
  <si>
    <t>180</t>
  </si>
  <si>
    <t>34571355</t>
  </si>
  <si>
    <t>trubka elektroinstalační ohebná dvouplášťová korugovaná (chránička) D 94/110mm, HDPE+LDPE</t>
  </si>
  <si>
    <t>696016948</t>
  </si>
  <si>
    <t>335,238095238095*1,05 'Přepočtené koeficientem množství</t>
  </si>
  <si>
    <t>181</t>
  </si>
  <si>
    <t>345R001</t>
  </si>
  <si>
    <t>El. vedení pro plašič ryb kabel do chráničky</t>
  </si>
  <si>
    <t>-946177686</t>
  </si>
  <si>
    <t>182</t>
  </si>
  <si>
    <t>-1508902055</t>
  </si>
  <si>
    <t>Poznámka k položce:_x000D_
VV pol. 6.9</t>
  </si>
  <si>
    <t>183</t>
  </si>
  <si>
    <t>4608R1</t>
  </si>
  <si>
    <t>Kabelová komora 0,4x0,6 hl. do 1 m</t>
  </si>
  <si>
    <t>140808844</t>
  </si>
  <si>
    <t>184</t>
  </si>
  <si>
    <t>1669138416</t>
  </si>
  <si>
    <t>185</t>
  </si>
  <si>
    <t>4608R2</t>
  </si>
  <si>
    <t>Víko pro kabelovou komoru 0,4x0,6 D400</t>
  </si>
  <si>
    <t>1797066471</t>
  </si>
  <si>
    <t>186</t>
  </si>
  <si>
    <t>1342887943</t>
  </si>
  <si>
    <t>30 "VV pol. 6.4"</t>
  </si>
  <si>
    <t>60 " 3/Z"</t>
  </si>
  <si>
    <t>187</t>
  </si>
  <si>
    <t>46 R 001</t>
  </si>
  <si>
    <t>Sdělovací kabel</t>
  </si>
  <si>
    <t>-1181152814</t>
  </si>
  <si>
    <t>Poznámka k položce:_x000D_
VV pol. 6.6</t>
  </si>
  <si>
    <t>188</t>
  </si>
  <si>
    <t>46 R 002</t>
  </si>
  <si>
    <t>Kabel NN</t>
  </si>
  <si>
    <t>-2037699177</t>
  </si>
  <si>
    <t>Poznámka k položce:_x000D_
VV pol. 6.7</t>
  </si>
  <si>
    <t>189</t>
  </si>
  <si>
    <t>46 R 003</t>
  </si>
  <si>
    <t>Měření hladiny tenzometrem vč. příslušenství - D+M</t>
  </si>
  <si>
    <t>-1903715467</t>
  </si>
  <si>
    <t>Poznámka k položce:_x000D_
VV pol. 5.6</t>
  </si>
  <si>
    <t>Ostatní</t>
  </si>
  <si>
    <t>190</t>
  </si>
  <si>
    <t>O002</t>
  </si>
  <si>
    <t>Demontáž, přesun na MD a opětovné sestavení zahradního domku a přístřešku</t>
  </si>
  <si>
    <t>512</t>
  </si>
  <si>
    <t>1336421385</t>
  </si>
  <si>
    <t>Poznámka k položce:_x000D_
VV pol. 4.14</t>
  </si>
  <si>
    <t>191</t>
  </si>
  <si>
    <t>O003</t>
  </si>
  <si>
    <t>Demotáž, přesun na MD a opětovné sestavení přístřešku pro auta</t>
  </si>
  <si>
    <t>-253975817</t>
  </si>
  <si>
    <t>Poznámka k položce:_x000D_
VV pol. 4.15</t>
  </si>
  <si>
    <t>192</t>
  </si>
  <si>
    <t>O004</t>
  </si>
  <si>
    <t>Demontáž a opětovná montáž sochy sv. Antonína s uložením do depozitu</t>
  </si>
  <si>
    <t>-657443275</t>
  </si>
  <si>
    <t>Poznámka k položce:_x000D_
VV pol. 4.16</t>
  </si>
  <si>
    <t>193</t>
  </si>
  <si>
    <t>O005</t>
  </si>
  <si>
    <t>Zaústění dešťové kanalizace DN 150 do konstrukce náhonu</t>
  </si>
  <si>
    <t>-1276557568</t>
  </si>
  <si>
    <t>Poznámka k položce:_x000D_
VV pol. 5.1</t>
  </si>
  <si>
    <t>194</t>
  </si>
  <si>
    <t>O00</t>
  </si>
  <si>
    <t>Zaústění domovní ČOV DN 250 do konstrukce náhonu</t>
  </si>
  <si>
    <t>1771889735</t>
  </si>
  <si>
    <t>Poznámka k položce:_x000D_
VV pol. 5.2</t>
  </si>
  <si>
    <t>195</t>
  </si>
  <si>
    <t>R32O</t>
  </si>
  <si>
    <t>Odpuzovač ryb na vtoku vč. ocelové konstrukce</t>
  </si>
  <si>
    <t>842981723</t>
  </si>
  <si>
    <t>Poznámka k položce:_x000D_
8/Z_x000D_
Včetně zařízení na odpuzování ryb vlivem působení el. impulsů, předpokládá se 21 elektrod ve vzdálenostech 0,3 až 0,5 m. Chráněná délka je cca 8,35 m.</t>
  </si>
  <si>
    <t>17,738</t>
  </si>
  <si>
    <t>999,33</t>
  </si>
  <si>
    <t>SO 03.2 - Rekonstrukce odpadního koryta</t>
  </si>
  <si>
    <t xml:space="preserve">    5 - Komunikace pozemní</t>
  </si>
  <si>
    <t xml:space="preserve">    712 - Povlakové krytiny</t>
  </si>
  <si>
    <t xml:space="preserve">    715 - Izolace proti chemickým vlivům</t>
  </si>
  <si>
    <t xml:space="preserve">    721 - Zdravotechnika - vnitřní kanalizace</t>
  </si>
  <si>
    <t xml:space="preserve">    764 - Konstrukce klempířské</t>
  </si>
  <si>
    <t xml:space="preserve">      46-M3 - Zemní práce – uložení kabelů, skříně</t>
  </si>
  <si>
    <t>113107322</t>
  </si>
  <si>
    <t>Odstranění podkladu z kameniva drceného tl přes 100 do 200 mm strojně pl do 50 m2</t>
  </si>
  <si>
    <t>990864668</t>
  </si>
  <si>
    <t>Poznámka k položce:_x000D_
VV pol. 1.17</t>
  </si>
  <si>
    <t>113107330</t>
  </si>
  <si>
    <t>Odstranění podkladu z betonu prostého tl do 100 mm strojně pl do 50 m2</t>
  </si>
  <si>
    <t>194917726</t>
  </si>
  <si>
    <t>113107342</t>
  </si>
  <si>
    <t>Odstranění podkladu živičného tl přes 50 do 100 mm strojně pl do 50 m2</t>
  </si>
  <si>
    <t>1593063723</t>
  </si>
  <si>
    <t>-1369973203</t>
  </si>
  <si>
    <t>2*30*8*8</t>
  </si>
  <si>
    <t>-756396050</t>
  </si>
  <si>
    <t>8*30*2</t>
  </si>
  <si>
    <t>121151123</t>
  </si>
  <si>
    <t>Sejmutí ornice plochy přes 500 m2 tl vrstvy do 200 mm strojně</t>
  </si>
  <si>
    <t>-1074731314</t>
  </si>
  <si>
    <t>1351,2 "VV pol. 2.1"</t>
  </si>
  <si>
    <t>127751111</t>
  </si>
  <si>
    <t>Vykopávky pod vodou v hornině třídy těžitelnosti I a II skupiny 1 až 4 tl vrstvy přes 0,5 m objem do 1000 m3 strojně</t>
  </si>
  <si>
    <t>386883179</t>
  </si>
  <si>
    <t>153,7 "VV pol. 2.15"</t>
  </si>
  <si>
    <t>2078023918</t>
  </si>
  <si>
    <t>1875 "VV pol. 2.2"</t>
  </si>
  <si>
    <t>132251101</t>
  </si>
  <si>
    <t>Hloubení rýh nezapažených š do 800 mm v hornině třídy těžitelnosti I skupiny 3 objem do 20 m3 strojně</t>
  </si>
  <si>
    <t>-1029849062</t>
  </si>
  <si>
    <t>5*(1,2*0,6*7) "VV pol. 2.17"</t>
  </si>
  <si>
    <t>151201211</t>
  </si>
  <si>
    <t>Odstranění pažení stěn zátažného hl do 4 m</t>
  </si>
  <si>
    <t>-618031021</t>
  </si>
  <si>
    <t>151301201</t>
  </si>
  <si>
    <t>Zřízení hnaného pažení stěn výkopu hl do 4 m</t>
  </si>
  <si>
    <t>1756907657</t>
  </si>
  <si>
    <t>4 "VV pol. 3.9"</t>
  </si>
  <si>
    <t>-991994685</t>
  </si>
  <si>
    <t>63,60+74 "VV pol. 3.3 a 3.4"</t>
  </si>
  <si>
    <t>512057774</t>
  </si>
  <si>
    <t>74 "VV pol. 3.4"</t>
  </si>
  <si>
    <t xml:space="preserve">Rozepření kamenného zdiva </t>
  </si>
  <si>
    <t>422156449</t>
  </si>
  <si>
    <t>1,475 "VV pol. 3.7"</t>
  </si>
  <si>
    <t>-367649285</t>
  </si>
  <si>
    <t>596,7 "VV pol. 3.5"</t>
  </si>
  <si>
    <t>29529063</t>
  </si>
  <si>
    <t>1087198818</t>
  </si>
  <si>
    <t>596,7*123,5/1000 "VV pol. 3.5"</t>
  </si>
  <si>
    <t>1596878448</t>
  </si>
  <si>
    <t>395,1 "VV pol. 3.14"</t>
  </si>
  <si>
    <t>1531R001</t>
  </si>
  <si>
    <t>Provrtání štětovnic</t>
  </si>
  <si>
    <t>-606213028</t>
  </si>
  <si>
    <t>153271111</t>
  </si>
  <si>
    <t>Kotvičky pro výztuž stříkaného betonu do malty hl od 0 do 0,2 m z oceli BSt 500 D do 10 mm</t>
  </si>
  <si>
    <t>1034362228</t>
  </si>
  <si>
    <t>4*19,8</t>
  </si>
  <si>
    <t>153811112_b</t>
  </si>
  <si>
    <t>Osazení kotvy tyčové dl přes 5 m D do 50 mm</t>
  </si>
  <si>
    <t>107489501</t>
  </si>
  <si>
    <t>128"VV pol. 3.2"</t>
  </si>
  <si>
    <t>136 "VV pol. 3.1"</t>
  </si>
  <si>
    <t>-2058527819</t>
  </si>
  <si>
    <t>264</t>
  </si>
  <si>
    <t>2124049368</t>
  </si>
  <si>
    <t>17+7+9</t>
  </si>
  <si>
    <t>-1107075144</t>
  </si>
  <si>
    <t>585261864</t>
  </si>
  <si>
    <t>1001227301</t>
  </si>
  <si>
    <t>2088594771</t>
  </si>
  <si>
    <t>153812121</t>
  </si>
  <si>
    <t>Trn z betonářské oceli včetně zainjektování D od 20 do 26 mm l přes 0,4 do 3 m</t>
  </si>
  <si>
    <t>-1398587862</t>
  </si>
  <si>
    <t>23 "VV pol. 3.13"</t>
  </si>
  <si>
    <t>153812211</t>
  </si>
  <si>
    <t>Napnutí trnu z betonářské oceli únosnost do 0,20 MN</t>
  </si>
  <si>
    <t>1048985422</t>
  </si>
  <si>
    <t>55721145</t>
  </si>
  <si>
    <t>17,8 "VV pol. 2.13"</t>
  </si>
  <si>
    <t>2080896165</t>
  </si>
  <si>
    <t>1351,2*0,15 "VV pol. 2.1"</t>
  </si>
  <si>
    <t>153,70 "VV pol. 2.15"</t>
  </si>
  <si>
    <t>(740,6+531,4)*0,15 "VV pol. 2.4 a 2.5"</t>
  </si>
  <si>
    <t>615,5 "VV pol. 2.3"</t>
  </si>
  <si>
    <t>39,33 "VV pol. 3.12"</t>
  </si>
  <si>
    <t>976154605</t>
  </si>
  <si>
    <t>1149 "VV pol. 2.14"</t>
  </si>
  <si>
    <t>-1232722397</t>
  </si>
  <si>
    <t>10*1149 "skládka 20 km"</t>
  </si>
  <si>
    <t>1674510292</t>
  </si>
  <si>
    <t>1452227424</t>
  </si>
  <si>
    <t>2*1149</t>
  </si>
  <si>
    <t>1183279663</t>
  </si>
  <si>
    <t>511954645</t>
  </si>
  <si>
    <t xml:space="preserve">Poznámka k položce:_x000D_
VV pol. 2.19_x000D_
_x000D_
cca 100 m3, používaných opakovaně. </t>
  </si>
  <si>
    <t>-169268449</t>
  </si>
  <si>
    <t>393,6"VV pol. 3.8"</t>
  </si>
  <si>
    <t>183111111</t>
  </si>
  <si>
    <t>Hloubení jamek bez výměny půdy zeminy tř 1 až 4 obj do 0,002 m3 v rovině a svahu do 1:5</t>
  </si>
  <si>
    <t>1563290225</t>
  </si>
  <si>
    <t>Poznámka k položce:_x000D_
VV pol. 8.2</t>
  </si>
  <si>
    <t>183111113</t>
  </si>
  <si>
    <t>Hloubení jamek bez výměny půdy zeminy tř 1 až 4 obj přes 0,005 do 0,01 m3 v rovině a svahu do 1:5</t>
  </si>
  <si>
    <t>1028191942</t>
  </si>
  <si>
    <t>14"VV pol. 8.1"</t>
  </si>
  <si>
    <t>-2100765452</t>
  </si>
  <si>
    <t>38,160 "Zalití trávníků"</t>
  </si>
  <si>
    <t>R01 001R</t>
  </si>
  <si>
    <t>Kopaná sonda pro ověření základů haly a její zásyp - ručně</t>
  </si>
  <si>
    <t>1241923830</t>
  </si>
  <si>
    <t>Poznámka k položce:_x000D_
VV pol. 3.15</t>
  </si>
  <si>
    <t>-881515889</t>
  </si>
  <si>
    <t>1383904470</t>
  </si>
  <si>
    <t>16,8 "VV pol. 2.20"</t>
  </si>
  <si>
    <t>7,8 "VV pol. 6.8"</t>
  </si>
  <si>
    <t>-1095115612</t>
  </si>
  <si>
    <t>37,13 "VV pol. 2.8"</t>
  </si>
  <si>
    <t>57,75 "VV pol. 2.9"</t>
  </si>
  <si>
    <t>8,4 "VV pol. 2.18"</t>
  </si>
  <si>
    <t>-207044733</t>
  </si>
  <si>
    <t>37,13*2</t>
  </si>
  <si>
    <t>58344155</t>
  </si>
  <si>
    <t>štěrkodrť frakce 0/22</t>
  </si>
  <si>
    <t>1323820390</t>
  </si>
  <si>
    <t>57,75*2</t>
  </si>
  <si>
    <t>58337303</t>
  </si>
  <si>
    <t>štěrkopísek frakce 0/8</t>
  </si>
  <si>
    <t>-1260213816</t>
  </si>
  <si>
    <t>2*8,4"VV pol. 2.18"</t>
  </si>
  <si>
    <t>181351113</t>
  </si>
  <si>
    <t>Rozprostření ornice tl vrstvy do 200 mm pl přes 500 m2 v rovině nebo ve svahu do 1:5 strojně</t>
  </si>
  <si>
    <t>-148397723</t>
  </si>
  <si>
    <t>740,6 "VV pol. 2.4"</t>
  </si>
  <si>
    <t>1245006429</t>
  </si>
  <si>
    <t>-516744939</t>
  </si>
  <si>
    <t>740,6*300/10000</t>
  </si>
  <si>
    <t>1295501719</t>
  </si>
  <si>
    <t>-1218712613</t>
  </si>
  <si>
    <t>531,4*300/10000</t>
  </si>
  <si>
    <t>-840828110</t>
  </si>
  <si>
    <t>531,4 "VV pol. 2.7"</t>
  </si>
  <si>
    <t>-720738037</t>
  </si>
  <si>
    <t>740,6"VV pol. 2.6"</t>
  </si>
  <si>
    <t>2043054994</t>
  </si>
  <si>
    <t>531,4 "VV pol. 2.5"</t>
  </si>
  <si>
    <t>184806112</t>
  </si>
  <si>
    <t>Řez stromů netrnitých průklestem D koruny přes 2 do 4 m</t>
  </si>
  <si>
    <t>1264740543</t>
  </si>
  <si>
    <t>Poznámka k položce:_x000D_
VV pol. 1.13</t>
  </si>
  <si>
    <t>59381136</t>
  </si>
  <si>
    <t>panel silniční 2,00x1,00x0,15m</t>
  </si>
  <si>
    <t>1995197489</t>
  </si>
  <si>
    <t>5 "přitížení zemní jímky"</t>
  </si>
  <si>
    <t>153211001</t>
  </si>
  <si>
    <t>Zřízení stříkaného betonu tl do 50 mm skalních a poloskalních ploch</t>
  </si>
  <si>
    <t>323865449</t>
  </si>
  <si>
    <t>19,8 "VV pol. 4.17"</t>
  </si>
  <si>
    <t>157853082</t>
  </si>
  <si>
    <t>0,05*19,8</t>
  </si>
  <si>
    <t>153273113</t>
  </si>
  <si>
    <t>Výztuž stříkaného betonu ze svařovaných sítí jednovrstvá D drátu přes 6 do 8 mm skalních a poloskalních ploch</t>
  </si>
  <si>
    <t>-778270186</t>
  </si>
  <si>
    <t>1582597263</t>
  </si>
  <si>
    <t>200 "VV pol. 2.21"</t>
  </si>
  <si>
    <t>13 "VV pol. 6.19"</t>
  </si>
  <si>
    <t>379903586</t>
  </si>
  <si>
    <t>448,628113127902*1,1845 'Přepočtené koeficientem množství</t>
  </si>
  <si>
    <t>69311081</t>
  </si>
  <si>
    <t>geotextilie netkaná separační, ochranná, filtrační, drenážní PES 300g/m2</t>
  </si>
  <si>
    <t>1838223517</t>
  </si>
  <si>
    <t>263667499</t>
  </si>
  <si>
    <t>225211112</t>
  </si>
  <si>
    <t>Vrty maloprofilové jádrové D přes 56 do 93 mm úklon do 45° hl 0 až 25 m hornina I a II</t>
  </si>
  <si>
    <t>-1670407042</t>
  </si>
  <si>
    <t>23*3 "VV pol. 3.13"</t>
  </si>
  <si>
    <t>-425046712</t>
  </si>
  <si>
    <t>59 "VV pol. 4.1"</t>
  </si>
  <si>
    <t>1967515849</t>
  </si>
  <si>
    <t>0,15*3,5*17 "injektování hlav"</t>
  </si>
  <si>
    <t>0,15*3,5*16</t>
  </si>
  <si>
    <t>1325280255</t>
  </si>
  <si>
    <t>1,2*4,5*17 "injektování kořene"</t>
  </si>
  <si>
    <t>1,2*4,5*16</t>
  </si>
  <si>
    <t>CS ÚRS 2021 02</t>
  </si>
  <si>
    <t>722665658</t>
  </si>
  <si>
    <t>0,025*3,5*33"zalití kotev"</t>
  </si>
  <si>
    <t>0,100*4,5*33"kořen kotev"</t>
  </si>
  <si>
    <t>-1070362230</t>
  </si>
  <si>
    <t>319201321</t>
  </si>
  <si>
    <t>Vyrovnání nerovného povrchu zdiva tl do 30 mm maltou</t>
  </si>
  <si>
    <t>1616181530</t>
  </si>
  <si>
    <t>21 "VV pol. 6.11"</t>
  </si>
  <si>
    <t>321222111</t>
  </si>
  <si>
    <t>Zdění obkladního zdiva vodních staveb řádkového</t>
  </si>
  <si>
    <t>689924177</t>
  </si>
  <si>
    <t>0,5*0,6 "VV pol. 4.18"</t>
  </si>
  <si>
    <t>58381089</t>
  </si>
  <si>
    <t>haklík řezaný</t>
  </si>
  <si>
    <t>88920763</t>
  </si>
  <si>
    <t>1949025088</t>
  </si>
  <si>
    <t>631,1 "VV pol. 4.2"</t>
  </si>
  <si>
    <t>-357197618</t>
  </si>
  <si>
    <t>960,4 "VV pol. 4.4"</t>
  </si>
  <si>
    <t>-195862109</t>
  </si>
  <si>
    <t>-1902393998</t>
  </si>
  <si>
    <t>0,2*75 "VV pol. 4.3</t>
  </si>
  <si>
    <t>-54034679</t>
  </si>
  <si>
    <t>0,7*75 "VV pol. 4.3"</t>
  </si>
  <si>
    <t>-1703271901</t>
  </si>
  <si>
    <t>0,1*75 "VV pol. 4.3"</t>
  </si>
  <si>
    <t>1055998817</t>
  </si>
  <si>
    <t>Poznámka k položce:_x000D_
VV pol. 4.11</t>
  </si>
  <si>
    <t>1201127854</t>
  </si>
  <si>
    <t>-758315925</t>
  </si>
  <si>
    <t>340271045</t>
  </si>
  <si>
    <t>Zazdívka otvorů v příčkách nebo stěnách pl přes 1 do 4 m2 tvárnicemi pórobetonovými tl 150 mm</t>
  </si>
  <si>
    <t>-40406308</t>
  </si>
  <si>
    <t>2*2,0*2,2 "VV pol. 4.8"</t>
  </si>
  <si>
    <t>59531005</t>
  </si>
  <si>
    <t>tvárnice pórobetonová P2-450 hladká pro zdivo tl 300mm</t>
  </si>
  <si>
    <t>1720640503</t>
  </si>
  <si>
    <t>-952290640</t>
  </si>
  <si>
    <t>46,3 "VV pol. 4.5"</t>
  </si>
  <si>
    <t>-126383954</t>
  </si>
  <si>
    <t>462512270</t>
  </si>
  <si>
    <t>Zához z lomového kamene s proštěrkováním z terénu hmotnost do 200 kg</t>
  </si>
  <si>
    <t>-1543108019</t>
  </si>
  <si>
    <t>222,3"VV pol. 2.10"</t>
  </si>
  <si>
    <t>462R 001</t>
  </si>
  <si>
    <t>Pohoz z místního materiálu</t>
  </si>
  <si>
    <t>-1287305101</t>
  </si>
  <si>
    <t>111,2 "VV pol. 2.11"</t>
  </si>
  <si>
    <t>464511111</t>
  </si>
  <si>
    <t>Pohoz z lomového kamene neupraveného tříděného z terénu</t>
  </si>
  <si>
    <t>547067603</t>
  </si>
  <si>
    <t>30 "VV pol. 2.12"</t>
  </si>
  <si>
    <t>-1751428619</t>
  </si>
  <si>
    <t>0,5 "VV pol. 2.22"</t>
  </si>
  <si>
    <t>Komunikace pozemní</t>
  </si>
  <si>
    <t>564861011</t>
  </si>
  <si>
    <t>Podklad ze štěrkodrtě ŠD plochy do 100 m2 tl 200 mm</t>
  </si>
  <si>
    <t>127855919</t>
  </si>
  <si>
    <t>30 "VV pol. 7.5"</t>
  </si>
  <si>
    <t>565155111</t>
  </si>
  <si>
    <t>Asfaltový beton vrstva podkladní ACP 16 (obalované kamenivo OKS) tl 70 mm š do 3 m</t>
  </si>
  <si>
    <t>-1646848352</t>
  </si>
  <si>
    <t>573191111</t>
  </si>
  <si>
    <t>Postřik infiltrační kationaktivní emulzí v množství 1 kg/m2</t>
  </si>
  <si>
    <t>-880670076</t>
  </si>
  <si>
    <t>573231107</t>
  </si>
  <si>
    <t>Postřik živičný spojovací ze silniční emulze v množství 0,40 kg/m2</t>
  </si>
  <si>
    <t>-407269041</t>
  </si>
  <si>
    <t>577134121</t>
  </si>
  <si>
    <t>Asfaltový beton vrstva obrusná ACO 11 (ABS) tř. I tl 40 mm š přes 3 m z nemodifikovaného asfaltu</t>
  </si>
  <si>
    <t>884736075</t>
  </si>
  <si>
    <t>612381026</t>
  </si>
  <si>
    <t>Tenkovrstvá minerální zatíraná (škrábaná) omítka zrnitost 2,0 mm vnitřních stěn</t>
  </si>
  <si>
    <t>895854166</t>
  </si>
  <si>
    <t>8,8 "VV pol. 6.12"</t>
  </si>
  <si>
    <t>622135001</t>
  </si>
  <si>
    <t>Vyrovnání podkladu vnějších stěn maltou vápenocementovou tl do 10 mm</t>
  </si>
  <si>
    <t>1735193946</t>
  </si>
  <si>
    <t>5 "VV pol. 6.1"</t>
  </si>
  <si>
    <t>622142001</t>
  </si>
  <si>
    <t>Potažení vnějších stěn sklovláknitým pletivem vtlačeným do tenkovrstvé hmoty</t>
  </si>
  <si>
    <t>-1614195403</t>
  </si>
  <si>
    <t>622251211_R</t>
  </si>
  <si>
    <t>Zesílení vyztužení základní vrstvy přes hydroizolaci</t>
  </si>
  <si>
    <t>-1836707739</t>
  </si>
  <si>
    <t>8 "VV pol. 6.5"</t>
  </si>
  <si>
    <t>622325212</t>
  </si>
  <si>
    <t>Oprava vnější vápenné štukové omítky členitosti 1 stěn v rozsahu přes 10 do 30 %</t>
  </si>
  <si>
    <t>1491700339</t>
  </si>
  <si>
    <t>13 "VV pol. 6.3"</t>
  </si>
  <si>
    <t>871265211</t>
  </si>
  <si>
    <t>Kanalizační potrubí z tvrdého PVC jednovrstvé tuhost třídy SN4 DN 110</t>
  </si>
  <si>
    <t>-874037628</t>
  </si>
  <si>
    <t>15 "VV pol. 5.4"</t>
  </si>
  <si>
    <t>-1636175962</t>
  </si>
  <si>
    <t>46*0,42 "6/P"</t>
  </si>
  <si>
    <t>871315211</t>
  </si>
  <si>
    <t>Kanalizační potrubí z tvrdého PVC jednovrstvé tuhost třídy SN4 DN 160</t>
  </si>
  <si>
    <t>-619260963</t>
  </si>
  <si>
    <t>35 "VV pol. 5.8"</t>
  </si>
  <si>
    <t>-1469437009</t>
  </si>
  <si>
    <t>92 "6/P"</t>
  </si>
  <si>
    <t>5 "VV pol. 5.6"</t>
  </si>
  <si>
    <t>5 "VV pol. 5.7"</t>
  </si>
  <si>
    <t>2040874991</t>
  </si>
  <si>
    <t>468205824</t>
  </si>
  <si>
    <t>28611502</t>
  </si>
  <si>
    <t>redukce kanalizační PVC 125/110</t>
  </si>
  <si>
    <t>-547182777</t>
  </si>
  <si>
    <t>28611363</t>
  </si>
  <si>
    <t>koleno kanalizační PVC KG 160x87°</t>
  </si>
  <si>
    <t>-1091329545</t>
  </si>
  <si>
    <t>-294607224</t>
  </si>
  <si>
    <t>-1450922415</t>
  </si>
  <si>
    <t>669894430</t>
  </si>
  <si>
    <t>871R001</t>
  </si>
  <si>
    <t>Obnova vyústění deštové kanalizace</t>
  </si>
  <si>
    <t>200207431</t>
  </si>
  <si>
    <t>Poznámka k položce:_x000D_
Obsahuje:_x000D_
6x PVC KG DN160 - dl. 1 m, vč kolen na dopojení_x000D_
Přechodka kamenina/plast - 1 ks_x000D_
Manžeta DN250 pro napojení potrubí kamenika/plast_x000D_
1x PVC KG DN 250 - dl. 1 m, vč kolen dopojení_x000D_
_x000D_
VV pol. 5.3</t>
  </si>
  <si>
    <t>2075564046</t>
  </si>
  <si>
    <t>91 "VV pol. 4.12"</t>
  </si>
  <si>
    <t>98,33 "VV pol. 3.10"</t>
  </si>
  <si>
    <t>371073197</t>
  </si>
  <si>
    <t>4,6 "VV pol. 5.2"</t>
  </si>
  <si>
    <t>905787258</t>
  </si>
  <si>
    <t>599,4 "VV pol. 4.6"</t>
  </si>
  <si>
    <t>-37967219</t>
  </si>
  <si>
    <t>6*30*599,4</t>
  </si>
  <si>
    <t>719192410</t>
  </si>
  <si>
    <t>953333118</t>
  </si>
  <si>
    <t>PVC těsnící pás do pracovních spar betonových kcí vnitřní š 190 mm</t>
  </si>
  <si>
    <t>-1903178276</t>
  </si>
  <si>
    <t>4 "3/P"</t>
  </si>
  <si>
    <t>953333321</t>
  </si>
  <si>
    <t>PVC těsnící pás do dilatačních spar betonových kcí vnitřní š 240 mm</t>
  </si>
  <si>
    <t>-1723422531</t>
  </si>
  <si>
    <t>69 "1/P"</t>
  </si>
  <si>
    <t>830028130</t>
  </si>
  <si>
    <t>82 "2/P"</t>
  </si>
  <si>
    <t>537040702</t>
  </si>
  <si>
    <t>3 "4/P"</t>
  </si>
  <si>
    <t>985311113</t>
  </si>
  <si>
    <t>Reprofilace stěn cementovou sanační maltou tl přes 20 do 30 mm</t>
  </si>
  <si>
    <t>597054763</t>
  </si>
  <si>
    <t>13 "VV pol. 4.14"</t>
  </si>
  <si>
    <t>985324111</t>
  </si>
  <si>
    <t>Impregnační nátěr betonu dvojnásobný (OS-A)</t>
  </si>
  <si>
    <t>-2084837533</t>
  </si>
  <si>
    <t>985520111</t>
  </si>
  <si>
    <t>Stříkaný beton stěn z mokré směsi pevnosti min. 25 MPa tl do 30 mm</t>
  </si>
  <si>
    <t>2004547037</t>
  </si>
  <si>
    <t>985520119</t>
  </si>
  <si>
    <t>Příplatek ke stříkanému betonu stěn z mokré směsi pevnosti min. 25 MPa ZKD 10 mm</t>
  </si>
  <si>
    <t>1597847182</t>
  </si>
  <si>
    <t>2*13 "tl. 50"</t>
  </si>
  <si>
    <t>12*13 "tl. do 120 mm"</t>
  </si>
  <si>
    <t>985562313</t>
  </si>
  <si>
    <t>Výztuž stříkaného betonu stěn ze svařovaných sítí jednovrstvých D drátu 8 mm velikost ok přes 100 mm</t>
  </si>
  <si>
    <t>-649286237</t>
  </si>
  <si>
    <t>985564124</t>
  </si>
  <si>
    <t>Kotvičky pro výztuž stříkaného betonu hl přes 200 do 400 mm z oceli D přes 10 do 16 mm do cementové malty</t>
  </si>
  <si>
    <t>1840689130</t>
  </si>
  <si>
    <t>9*13 "VV pol. 4.14"</t>
  </si>
  <si>
    <t>985R001</t>
  </si>
  <si>
    <t>Odtrhová zkouška povrchu před nanesením sanačních hmot</t>
  </si>
  <si>
    <t>-2047000542</t>
  </si>
  <si>
    <t>3 "VV pol. 4.15"</t>
  </si>
  <si>
    <t>R 9 005 E</t>
  </si>
  <si>
    <t>Odstranění osvětlení přístavku</t>
  </si>
  <si>
    <t>-1315469607</t>
  </si>
  <si>
    <t>Poznámka k položce:_x000D_
VV pol 1.15</t>
  </si>
  <si>
    <t>39384640</t>
  </si>
  <si>
    <t>110 "VV pol. 4.13"</t>
  </si>
  <si>
    <t>128545648</t>
  </si>
  <si>
    <t>49,3 "VV pol. 1.1"</t>
  </si>
  <si>
    <t>2 "VV pol. 1.18"</t>
  </si>
  <si>
    <t>0,5 "VV pol. 1.19"</t>
  </si>
  <si>
    <t>961044111</t>
  </si>
  <si>
    <t>Bourání základů z betonu prostého</t>
  </si>
  <si>
    <t>1738511112</t>
  </si>
  <si>
    <t>33,4 "VV pol. 1.10"</t>
  </si>
  <si>
    <t>1 "VV pol. 1.12"</t>
  </si>
  <si>
    <t>962071711</t>
  </si>
  <si>
    <t>Bourání kovových, litinových nebo nýtovaných sloupů s patkou a hlavicí</t>
  </si>
  <si>
    <t>1839675713</t>
  </si>
  <si>
    <t>0,1628 "VV pol. 1.9"</t>
  </si>
  <si>
    <t>963013530</t>
  </si>
  <si>
    <t>Bourání stropů s keramickou výplní</t>
  </si>
  <si>
    <t>331746321</t>
  </si>
  <si>
    <t>19,2 "VV pol. 1.5"</t>
  </si>
  <si>
    <t>963053936</t>
  </si>
  <si>
    <t>Bourání ŽB schodišťových ramen monolitických samonosných</t>
  </si>
  <si>
    <t>-1616164895</t>
  </si>
  <si>
    <t>Poznámka k položce:_x000D_
VV pol. 1.8</t>
  </si>
  <si>
    <t>964052111</t>
  </si>
  <si>
    <t>Bourání ŽB trámů, průvlaků nebo pásů průřezu do 0,16 m2</t>
  </si>
  <si>
    <t>1182597648</t>
  </si>
  <si>
    <t>3,4 "VV pol. 1.14"</t>
  </si>
  <si>
    <t>964072451</t>
  </si>
  <si>
    <t>Vybourání válcovaných nosníků ze zdiva smíšeného dl do 8 m hmotnosti přes 55 kg/m</t>
  </si>
  <si>
    <t>-825250298</t>
  </si>
  <si>
    <t>Poznámka k položce:_x000D_
vč. zapravení</t>
  </si>
  <si>
    <t>2,633 "VV pol. 1.7"</t>
  </si>
  <si>
    <t>968062247</t>
  </si>
  <si>
    <t>Vybourání dřevěných rámů oken jednoduchých včetně křídel pl přes 4 m2</t>
  </si>
  <si>
    <t>-1274817152</t>
  </si>
  <si>
    <t>6 "VV pol. 1.4"</t>
  </si>
  <si>
    <t>968R001</t>
  </si>
  <si>
    <t xml:space="preserve">Vybourání turbosideru </t>
  </si>
  <si>
    <t>-423470031</t>
  </si>
  <si>
    <t>Poznámka k položce:_x000D_
VV pol.l 1.11</t>
  </si>
  <si>
    <t>985112131</t>
  </si>
  <si>
    <t>Odsekání degradovaného betonu rubu kleneb a podlah tl do 10 mm</t>
  </si>
  <si>
    <t>109528175</t>
  </si>
  <si>
    <t>4*0,3*0,3*0,9 "VV pol. 4.9"</t>
  </si>
  <si>
    <t>985142112</t>
  </si>
  <si>
    <t>Vysekání spojovací hmoty ze spár zdiva hl do 40 mm dl přes 6 do 12 m/m2</t>
  </si>
  <si>
    <t>1908958452</t>
  </si>
  <si>
    <t>20 "VV pol. 4.7"</t>
  </si>
  <si>
    <t>985221111</t>
  </si>
  <si>
    <t>Doplnění zdiva kamenem do aktivované malty se spárami dl do 6 m/m2</t>
  </si>
  <si>
    <t>752652321</t>
  </si>
  <si>
    <t>58380762</t>
  </si>
  <si>
    <t>kámen lomový pro zdivo kyklopské tl 20cm</t>
  </si>
  <si>
    <t>-666258437</t>
  </si>
  <si>
    <t>985231112</t>
  </si>
  <si>
    <t>Spárování zdiva aktivovanou maltou spára hl do 40 mm dl přes 6 do 12 m/m2</t>
  </si>
  <si>
    <t>-433127990</t>
  </si>
  <si>
    <t>985312134</t>
  </si>
  <si>
    <t>Stěrka k vyrovnání betonových ploch rubu kleneb a podlah tl do 5 mm</t>
  </si>
  <si>
    <t>-1174746293</t>
  </si>
  <si>
    <t>0,324 "VV pol. 4.9"</t>
  </si>
  <si>
    <t>22 "VV pol. 6.11"</t>
  </si>
  <si>
    <t>1197232241</t>
  </si>
  <si>
    <t>0,16*756 "VV pol. 5.1"</t>
  </si>
  <si>
    <t>985R00101</t>
  </si>
  <si>
    <t>Demontáž a montáž dešťových svodů</t>
  </si>
  <si>
    <t>429120040</t>
  </si>
  <si>
    <t>-2093681553</t>
  </si>
  <si>
    <t>356,024</t>
  </si>
  <si>
    <t>-2068947182</t>
  </si>
  <si>
    <t>33,125</t>
  </si>
  <si>
    <t>997013875</t>
  </si>
  <si>
    <t>Poplatek za uložení stavebního odpadu na recyklační skládce (skládkovné) asfaltového bez obsahu dehtu zatříděného do Katalogu odpadů pod kódem 17 03 02</t>
  </si>
  <si>
    <t>1883742153</t>
  </si>
  <si>
    <t>997013871</t>
  </si>
  <si>
    <t>Poplatek za uložení stavebního odpadu na recyklační skládce (skládkovné) směsného stavebního a demoličního kód odpadu  17 09 04</t>
  </si>
  <si>
    <t>450293</t>
  </si>
  <si>
    <t>-1680221676</t>
  </si>
  <si>
    <t>-1553019700</t>
  </si>
  <si>
    <t>625379999</t>
  </si>
  <si>
    <t>19*281,221</t>
  </si>
  <si>
    <t>-1669292842</t>
  </si>
  <si>
    <t>711122131</t>
  </si>
  <si>
    <t>Provedení izolace proti zemní vlhkosti svislé za horka nátěrem asfaltovým</t>
  </si>
  <si>
    <t>-1826941776</t>
  </si>
  <si>
    <t>21 "VV pol. 6.7"</t>
  </si>
  <si>
    <t>24617150</t>
  </si>
  <si>
    <t>nátěr hydroizolační na bázi asfaltu a plastu do spodní stavby</t>
  </si>
  <si>
    <t>-700100223</t>
  </si>
  <si>
    <t>21*1,1 'Přepočtené koeficientem množství</t>
  </si>
  <si>
    <t>711142559</t>
  </si>
  <si>
    <t>Provedení izolace proti zemní vlhkosti pásy přitavením svislé NAIP</t>
  </si>
  <si>
    <t>1635648209</t>
  </si>
  <si>
    <t>42 "VV pol. 6.6"</t>
  </si>
  <si>
    <t>62832134</t>
  </si>
  <si>
    <t>pás asfaltový natavitelný oxidovaný tl 4,0mm typu V60 S40 s vložkou ze skleněné rohože, s jemnozrnným minerálním posypem</t>
  </si>
  <si>
    <t>-1304537321</t>
  </si>
  <si>
    <t>21*1,221 'Přepočtené koeficientem množství</t>
  </si>
  <si>
    <t>62855001</t>
  </si>
  <si>
    <t>pás asfaltový natavitelný modifikovaný SBS tl 4,0mm s vložkou z polyesterové rohože a spalitelnou PE fólií nebo jemnozrnným minerálním posypem na horním povrchu</t>
  </si>
  <si>
    <t>1929765189</t>
  </si>
  <si>
    <t>711161273</t>
  </si>
  <si>
    <t>Provedení izolace proti zemní vlhkosti svislé z nopové fólie</t>
  </si>
  <si>
    <t>1561052887</t>
  </si>
  <si>
    <t>13 "VV pol. 6.10"</t>
  </si>
  <si>
    <t>28323005</t>
  </si>
  <si>
    <t>fólie profilovaná (nopová) drenážní HDPE s výškou nopů 8mm</t>
  </si>
  <si>
    <t>536308754</t>
  </si>
  <si>
    <t>13*1,221 'Přepočtené koeficientem množství</t>
  </si>
  <si>
    <t>711191011</t>
  </si>
  <si>
    <t>Provedení adhezního můstku na svislé ploše</t>
  </si>
  <si>
    <t>-2008107414</t>
  </si>
  <si>
    <t>58581220</t>
  </si>
  <si>
    <t>adhezní můstek pod izolační a vyrovnávací lepící hmoty</t>
  </si>
  <si>
    <t>1048450115</t>
  </si>
  <si>
    <t>13*0,1265 'Přepočtené koeficientem množství</t>
  </si>
  <si>
    <t>711462201</t>
  </si>
  <si>
    <t>Provedení izolace proti tlakové vodě svislé fólií zesílením spojů páskem</t>
  </si>
  <si>
    <t>-958304471</t>
  </si>
  <si>
    <t>35 "VV pol. 2.16"</t>
  </si>
  <si>
    <t>28322092</t>
  </si>
  <si>
    <t>fólie hydroizolační zemní mPVC tl 3mm</t>
  </si>
  <si>
    <t>2011180146</t>
  </si>
  <si>
    <t>35*1,221 'Přepočtené koeficientem množství</t>
  </si>
  <si>
    <t>712</t>
  </si>
  <si>
    <t>Povlakové krytiny</t>
  </si>
  <si>
    <t>712661804</t>
  </si>
  <si>
    <t>Odstranění povlakové krytiny střech přes 30° z fólií natavených do asfaltového podkladu</t>
  </si>
  <si>
    <t>-1636755622</t>
  </si>
  <si>
    <t>83,6 "VV pol. 1.6"</t>
  </si>
  <si>
    <t>715</t>
  </si>
  <si>
    <t>Izolace proti chemickým vlivům</t>
  </si>
  <si>
    <t>715101815</t>
  </si>
  <si>
    <t>Odstranění izolací proti chemickým vlivům obkladů, vyzdívek, dlažeb, přizdívek plochy do 1 m2</t>
  </si>
  <si>
    <t>-98218336</t>
  </si>
  <si>
    <t>3 "VV pol. 6.2"</t>
  </si>
  <si>
    <t>721</t>
  </si>
  <si>
    <t>Zdravotechnika - vnitřní kanalizace</t>
  </si>
  <si>
    <t>721242106</t>
  </si>
  <si>
    <t>Lapač střešních splavenin z PP se zápachovou klapkou a lapacím košem DN 125</t>
  </si>
  <si>
    <t>2046874518</t>
  </si>
  <si>
    <t>5 "VV pol. 5.5"</t>
  </si>
  <si>
    <t>764</t>
  </si>
  <si>
    <t>Konstrukce klempířské</t>
  </si>
  <si>
    <t>764208105</t>
  </si>
  <si>
    <t>Montáž oplechování rovné římsy rš do 400 mm</t>
  </si>
  <si>
    <t>843208592</t>
  </si>
  <si>
    <t>6,8 "19/Z"</t>
  </si>
  <si>
    <t>13814185</t>
  </si>
  <si>
    <t>plech hladký Pz jakost EN 10143 tl 0,6mm tabule</t>
  </si>
  <si>
    <t>-1079931208</t>
  </si>
  <si>
    <t>6,8*0,006 'Přepočtené koeficientem množství</t>
  </si>
  <si>
    <t>574135689</t>
  </si>
  <si>
    <t>196,67 "VV pol. 3.11"</t>
  </si>
  <si>
    <t>2110429316</t>
  </si>
  <si>
    <t>404672300</t>
  </si>
  <si>
    <t>34 "11/Z"</t>
  </si>
  <si>
    <t>55 "12/Z"</t>
  </si>
  <si>
    <t>767996704</t>
  </si>
  <si>
    <t>Demontáž atypických zámečnických konstrukcí řezáním hm jednotlivých dílů přes 250 do 500 kg</t>
  </si>
  <si>
    <t>-1411940090</t>
  </si>
  <si>
    <t>Poznámka k položce:_x000D_
VV pol. 1.16</t>
  </si>
  <si>
    <t>387562251</t>
  </si>
  <si>
    <t>Poznámka k položce:_x000D_
11/Z</t>
  </si>
  <si>
    <t>-1393516434</t>
  </si>
  <si>
    <t>Poznámka k položce:_x000D_
12/Z</t>
  </si>
  <si>
    <t>767R001.3</t>
  </si>
  <si>
    <t>Kompozitové zábradlí dvoumadlové na ocelovou podestu h. 1,1 m</t>
  </si>
  <si>
    <t>1482591962</t>
  </si>
  <si>
    <t>Poznámka k položce:_x000D_
16/Z</t>
  </si>
  <si>
    <t>767R001.4</t>
  </si>
  <si>
    <t>415528882</t>
  </si>
  <si>
    <t>Poznámka k položce:_x000D_
17/Z</t>
  </si>
  <si>
    <t>1187520100</t>
  </si>
  <si>
    <t>-1505873033</t>
  </si>
  <si>
    <t>Ocelová podesta 1,15*0,9 m pororošt vč. rámu D+M</t>
  </si>
  <si>
    <t>1547023024</t>
  </si>
  <si>
    <t>Poznámka k položce:_x000D_
15/Z</t>
  </si>
  <si>
    <t>767R005</t>
  </si>
  <si>
    <t>Hliníkový žebřík dl. 4,5 m včetně kotvení l k podestě</t>
  </si>
  <si>
    <t>1861297365</t>
  </si>
  <si>
    <t>Poznámka k položce:_x000D_
18/Z</t>
  </si>
  <si>
    <t>Nosník ocelové podesty IPN120 dl. 1,5 m</t>
  </si>
  <si>
    <t>-302104909</t>
  </si>
  <si>
    <t>46-M3</t>
  </si>
  <si>
    <t>Zemní práce – uložení kabelů, skříně</t>
  </si>
  <si>
    <t>R46001</t>
  </si>
  <si>
    <t>Přeložka rozvaděče Agro-dřevo vč. rýhy 6 m</t>
  </si>
  <si>
    <t>1147164032</t>
  </si>
  <si>
    <t>Poznámka k položce:_x000D_
VV pol. 5.9</t>
  </si>
  <si>
    <t>naložení</t>
  </si>
  <si>
    <t>276,35</t>
  </si>
  <si>
    <t>SO 04 - Silniční most</t>
  </si>
  <si>
    <t xml:space="preserve">    42 - Vodorovné nosné konstrukce</t>
  </si>
  <si>
    <t xml:space="preserve">    93 - Dokončovací práce inženýrských staveb</t>
  </si>
  <si>
    <t>113107122</t>
  </si>
  <si>
    <t>Odstranění podkladu z kameniva drceného tl přes 100 do 200 mm ručně</t>
  </si>
  <si>
    <t>-450646040</t>
  </si>
  <si>
    <t>(139,5+94)*1,1 "VV pol. 2"</t>
  </si>
  <si>
    <t>113107130</t>
  </si>
  <si>
    <t>Odstranění podkladu z betonu prostého tl do 100 mm ručně</t>
  </si>
  <si>
    <t>-1294380490</t>
  </si>
  <si>
    <t>113154112</t>
  </si>
  <si>
    <t>Frézování živičného krytu tl 40 mm pruh š 0,5 m pl do 500 m2 bez překážek v trase</t>
  </si>
  <si>
    <t>-338775093</t>
  </si>
  <si>
    <t>(139,5+159+93,4)*1,1 "VV pol. 2"</t>
  </si>
  <si>
    <t>122251103</t>
  </si>
  <si>
    <t>Odkopávky a prokopávky nezapažené v hornině třídy těžitelnosti I skupiny 3 objem do 100 m3 strojně</t>
  </si>
  <si>
    <t>1606570483</t>
  </si>
  <si>
    <t>93,9 "VV pol. 1, odstranění provizorního sjezdu"</t>
  </si>
  <si>
    <t>131251104</t>
  </si>
  <si>
    <t>Hloubení jam nezapažených v hornině třídy těžitelnosti I skupiny 3 objem do 500 m3 strojně</t>
  </si>
  <si>
    <t>-2133703031</t>
  </si>
  <si>
    <t>155,52 "VV pol. 7"</t>
  </si>
  <si>
    <t>131351205</t>
  </si>
  <si>
    <t>Hloubení jam zapažených v hornině třídy těžitelnosti II skupiny 4 objem do 1000 m3 strojně</t>
  </si>
  <si>
    <t>67252432</t>
  </si>
  <si>
    <t>675,75*0,4 "40% výkopů, VV pol. 8"</t>
  </si>
  <si>
    <t>131451205</t>
  </si>
  <si>
    <t>Hloubení jam zapažených v hornině třídy těžitelnosti II skupiny 5 objem do 1000 m3 strojně</t>
  </si>
  <si>
    <t>-1791540708</t>
  </si>
  <si>
    <t>675,75*0,6 "60% výkopů, VV pol. 8"</t>
  </si>
  <si>
    <t>177682522</t>
  </si>
  <si>
    <t>102 "VV pol. 13"</t>
  </si>
  <si>
    <t>13010978</t>
  </si>
  <si>
    <t>ocel profilová jakost S235JR (11 375) průřez HEB 180</t>
  </si>
  <si>
    <t>1022941135</t>
  </si>
  <si>
    <t>0,0512*102</t>
  </si>
  <si>
    <t>-1791780464</t>
  </si>
  <si>
    <t>15*2,25 "VV pol. 13"</t>
  </si>
  <si>
    <t>-2038071923</t>
  </si>
  <si>
    <t>93,9 "VV pol. 1"</t>
  </si>
  <si>
    <t>675,75 "VV pol. 8"</t>
  </si>
  <si>
    <t>182,45 "VV pol. 9"</t>
  </si>
  <si>
    <t>920355437</t>
  </si>
  <si>
    <t>675,75-182,45 "VV pol. 8-9"</t>
  </si>
  <si>
    <t>1538443596</t>
  </si>
  <si>
    <t>493,3*10 "celkem 20 km"</t>
  </si>
  <si>
    <t>167151112</t>
  </si>
  <si>
    <t>Nakládání výkopku z hornin třídy těžitelnosti II skupiny 4 a 5 přes 100 m3</t>
  </si>
  <si>
    <t>882149141</t>
  </si>
  <si>
    <t>35357113</t>
  </si>
  <si>
    <t>493,3 "přebytek zeminy"</t>
  </si>
  <si>
    <t>-1263651414</t>
  </si>
  <si>
    <t>493*2</t>
  </si>
  <si>
    <t>-1353459654</t>
  </si>
  <si>
    <t>493 "přebytek materíálu"</t>
  </si>
  <si>
    <t>-1567073779</t>
  </si>
  <si>
    <t>180501111</t>
  </si>
  <si>
    <t>Zpevnění ploch drnováním plošným v rovině a ve svahu do 1:5</t>
  </si>
  <si>
    <t>-1455994315</t>
  </si>
  <si>
    <t>926629178</t>
  </si>
  <si>
    <t>212341111_2</t>
  </si>
  <si>
    <t>Podkladní a výplňové vrstvy z mezerovitého betonu</t>
  </si>
  <si>
    <t>-1150587088</t>
  </si>
  <si>
    <t>62,5 "VV pol. 19"</t>
  </si>
  <si>
    <t>212792312</t>
  </si>
  <si>
    <t>Odvodnění mostní opěry - drenážní plastové potrubí HDPE DN 160</t>
  </si>
  <si>
    <t>506013153</t>
  </si>
  <si>
    <t>18 "VV pol. 33"</t>
  </si>
  <si>
    <t>213141131</t>
  </si>
  <si>
    <t>Zřízení vrstvy z geotextilie ve sklonu přes 1:2 do 1:1 š do 3 m</t>
  </si>
  <si>
    <t>1159739490</t>
  </si>
  <si>
    <t>136,8 "VV pol. 1"</t>
  </si>
  <si>
    <t>-29389050</t>
  </si>
  <si>
    <t>136,8*1,1845 'Přepočtené koeficientem množství</t>
  </si>
  <si>
    <t>225511114</t>
  </si>
  <si>
    <t>Vrty maloprofilové jádrové D přes 195 do 245 mm úklon do 45° hl 0 až 25 m hornina III a IV</t>
  </si>
  <si>
    <t>-128227188</t>
  </si>
  <si>
    <t>226112414</t>
  </si>
  <si>
    <t>Vrty velkoprofilové svislé nezapažené D přes 650 do 850 mm hl přes 5 m hornina IV</t>
  </si>
  <si>
    <t>430449659</t>
  </si>
  <si>
    <t>14*5,5 "VV pol. 10"</t>
  </si>
  <si>
    <t>231212113</t>
  </si>
  <si>
    <t>Zřízení pilot svislých zapažených D přes 650 do 1250 mm hl od 0 do 10 m s vytažením pažnic z betonu železového</t>
  </si>
  <si>
    <t>1405204071</t>
  </si>
  <si>
    <t>102 "VV pol. 11"</t>
  </si>
  <si>
    <t>58933322</t>
  </si>
  <si>
    <t>beton C 30/37 X0 kamenivo frakce 0/8</t>
  </si>
  <si>
    <t>1169637272</t>
  </si>
  <si>
    <t>54,5 "VV pol. 11"</t>
  </si>
  <si>
    <t>231611114</t>
  </si>
  <si>
    <t>Výztuž pilot betonovaných do země ocel z betonářské oceli 10 505</t>
  </si>
  <si>
    <t>-1002443757</t>
  </si>
  <si>
    <t>4,34 "VV pol. 12"</t>
  </si>
  <si>
    <t>317321118</t>
  </si>
  <si>
    <t>Mostní římsy ze ŽB C 30/37</t>
  </si>
  <si>
    <t>-1926615397</t>
  </si>
  <si>
    <t>40 "VV pol. 14"</t>
  </si>
  <si>
    <t>317353121</t>
  </si>
  <si>
    <t>Bednění mostních říms všech tvarů - zřízení</t>
  </si>
  <si>
    <t>-1249666613</t>
  </si>
  <si>
    <t>115,96 "VV pol. 14"</t>
  </si>
  <si>
    <t>317353221</t>
  </si>
  <si>
    <t>Bednění mostních říms všech tvarů - odstranění</t>
  </si>
  <si>
    <t>-420444910</t>
  </si>
  <si>
    <t>317361116</t>
  </si>
  <si>
    <t>Výztuž mostních říms z betonářské oceli 10 505</t>
  </si>
  <si>
    <t>-356458588</t>
  </si>
  <si>
    <t>6,61 "VV pol. 14"</t>
  </si>
  <si>
    <t>334323417</t>
  </si>
  <si>
    <t>Mostní pilíře a sloupy ze ŽB C 25/30</t>
  </si>
  <si>
    <t>-950516734</t>
  </si>
  <si>
    <t>42,5 "VV pol. 16"</t>
  </si>
  <si>
    <t>27,13 "VV pol. 17"</t>
  </si>
  <si>
    <t>334323418</t>
  </si>
  <si>
    <t>Mostní pilíře a sloupy ze ŽB C 30/37</t>
  </si>
  <si>
    <t>1121626425</t>
  </si>
  <si>
    <t>32,3 "VV pol. 18"</t>
  </si>
  <si>
    <t>334351112</t>
  </si>
  <si>
    <t>Bednění systémové mostních opěr a úložných prahů z překližek pro ŽB - zřízení</t>
  </si>
  <si>
    <t>-525968517</t>
  </si>
  <si>
    <t>83 "VV pol. 16"</t>
  </si>
  <si>
    <t>67,3 "VV pol. 18"</t>
  </si>
  <si>
    <t>31 "VV pol. 17"</t>
  </si>
  <si>
    <t>334351211</t>
  </si>
  <si>
    <t>Bednění systémové mostních opěr a úložných prahů z překližek - odstranění</t>
  </si>
  <si>
    <t>-1845593724</t>
  </si>
  <si>
    <t>334361236</t>
  </si>
  <si>
    <t>Výztuž dříků pilířů z betonářské oceli 10 505</t>
  </si>
  <si>
    <t>-1253861184</t>
  </si>
  <si>
    <t>3,74 "VV pol. 16"</t>
  </si>
  <si>
    <t>2,39 "VV pol. 17"</t>
  </si>
  <si>
    <t>2,84 "VV pol. 18"</t>
  </si>
  <si>
    <t>334951113</t>
  </si>
  <si>
    <t>Podpěrné skruže dočasné ze dřeva z hranolů - zřízení</t>
  </si>
  <si>
    <t>1043454010</t>
  </si>
  <si>
    <t>334952113</t>
  </si>
  <si>
    <t>Podpěrné skruže dočasné ze dřeva z hranolů - odstranění</t>
  </si>
  <si>
    <t>1791664986</t>
  </si>
  <si>
    <t>421321128</t>
  </si>
  <si>
    <t>Mostní nosné konstrukce deskové ze ŽB C 30/37</t>
  </si>
  <si>
    <t>-1872919491</t>
  </si>
  <si>
    <t>243,08 "VV pol. 15"</t>
  </si>
  <si>
    <t>421351111</t>
  </si>
  <si>
    <t>Bednění přesahu spřažené mostovky š do 600 mm - zřízení</t>
  </si>
  <si>
    <t>-641172036</t>
  </si>
  <si>
    <t>160 "VV pol. 15"</t>
  </si>
  <si>
    <t>421351112</t>
  </si>
  <si>
    <t>Bednění boků přechodové desky konstrukcí mostů - zřízení</t>
  </si>
  <si>
    <t>-1912836988</t>
  </si>
  <si>
    <t>212,3 "VV pol. 15"</t>
  </si>
  <si>
    <t>421351211</t>
  </si>
  <si>
    <t>Bednění přesahu spřažené mostovky š do 600 mm - odstranění</t>
  </si>
  <si>
    <t>1446300289</t>
  </si>
  <si>
    <t>421351212</t>
  </si>
  <si>
    <t>Bednění boků přechodové desky konstrukcí mostů - odstranění</t>
  </si>
  <si>
    <t>-186630874</t>
  </si>
  <si>
    <t>421361226</t>
  </si>
  <si>
    <t>Výztuž ŽB deskového mostu z betonářské oceli 10 505</t>
  </si>
  <si>
    <t>538767766</t>
  </si>
  <si>
    <t>21,39 "VV pol. 15"</t>
  </si>
  <si>
    <t>421374118</t>
  </si>
  <si>
    <t>Kabelová chránička pro nesoudržné předpínání hladká HDPE pro předpínací výztuž nosné konstrukce mostů D přes 100 do 130 mm</t>
  </si>
  <si>
    <t>-641262914</t>
  </si>
  <si>
    <t>331,2 "VV pol. 46"</t>
  </si>
  <si>
    <t>421376335_r</t>
  </si>
  <si>
    <t>Napínání předpínacích kabelů nosné konstrukce mostů soudržných i nesoudržných délky přes 30 do 60 m 31-lanových</t>
  </si>
  <si>
    <t>1406255427</t>
  </si>
  <si>
    <t>6"VV pol. 49"</t>
  </si>
  <si>
    <t>13021224</t>
  </si>
  <si>
    <t>kotva pro předpínací kabely aktivní</t>
  </si>
  <si>
    <t>181521430</t>
  </si>
  <si>
    <t>13021230</t>
  </si>
  <si>
    <t>spojka pro předpínací kabely lanová</t>
  </si>
  <si>
    <t>1980336608</t>
  </si>
  <si>
    <t>13021209</t>
  </si>
  <si>
    <t>lano předpínací 15,7 1860 Mpa</t>
  </si>
  <si>
    <t>-1526378404</t>
  </si>
  <si>
    <t>1,172*9820,8/1000</t>
  </si>
  <si>
    <t>428381312</t>
  </si>
  <si>
    <t>Zřízení vrubového kloubu mostního rámu ze ŽB</t>
  </si>
  <si>
    <t>465338772</t>
  </si>
  <si>
    <t>451577777</t>
  </si>
  <si>
    <t>Podklad nebo lože pod dlažbu vodorovný nebo do sklonu 1:5 z kameniva těženého tl přes 30 do 100 mm</t>
  </si>
  <si>
    <t>-1316803065</t>
  </si>
  <si>
    <t>Vodorovné nosné konstrukce</t>
  </si>
  <si>
    <t>42-02a</t>
  </si>
  <si>
    <t>Dodávka elastomerové ložisko 300x400 mm všesměrné</t>
  </si>
  <si>
    <t>461433364</t>
  </si>
  <si>
    <t>2 "VV pol. 40 a 42"</t>
  </si>
  <si>
    <t>42-02d</t>
  </si>
  <si>
    <t>Dodávka elastomerové ložisko 350x450 mm všesměrně volné</t>
  </si>
  <si>
    <t>-820334214</t>
  </si>
  <si>
    <t>564861111</t>
  </si>
  <si>
    <t>Podklad ze štěrkodrtě ŠD plochy přes 100 m2 tl 200 mm</t>
  </si>
  <si>
    <t>-945818843</t>
  </si>
  <si>
    <t>184*1,05 "VV pol. 25"</t>
  </si>
  <si>
    <t>573231108</t>
  </si>
  <si>
    <t>Postřik živičný spojovací ze silniční emulze v množství 0,50 kg/m2</t>
  </si>
  <si>
    <t>-1941821028</t>
  </si>
  <si>
    <t>403*1,05 "VV pol. 22"</t>
  </si>
  <si>
    <t>573231112</t>
  </si>
  <si>
    <t>Postřik živičný spojovací ze silniční emulze v množství 0,80 kg/m2</t>
  </si>
  <si>
    <t>2095804317</t>
  </si>
  <si>
    <t>216,30 "VV pol. 24"</t>
  </si>
  <si>
    <t>577134211</t>
  </si>
  <si>
    <t>Asfaltový beton vrstva obrusná ACO 11 (ABS) tř. II tl 40 mm š do 3 m z nemodifikovaného asfaltu</t>
  </si>
  <si>
    <t>-959493092</t>
  </si>
  <si>
    <t>403*1,05 "VV pol. 21"</t>
  </si>
  <si>
    <t>577144211</t>
  </si>
  <si>
    <t>Asfaltový beton vrstva obrusná ACO 11 (ABS) tř. II tl 50 mm š do 3 m z nemodifikovaného asfaltu</t>
  </si>
  <si>
    <t>1284486871</t>
  </si>
  <si>
    <t>197*1,05 "VV pol. 23"</t>
  </si>
  <si>
    <t>577154211</t>
  </si>
  <si>
    <t>Asfaltový beton vrstva obrusná ACO 11 (ABS) tř. II tl 60 mm š do 3 m z nemodifikovaného asfaltu</t>
  </si>
  <si>
    <t>1661897485</t>
  </si>
  <si>
    <t>206 "VV pol. 23"</t>
  </si>
  <si>
    <t>596811120</t>
  </si>
  <si>
    <t>Kladení betonové dlažby komunikací pro pěší do lože z kameniva velikosti do 0,09 m2 pl do 50 m2</t>
  </si>
  <si>
    <t>2099172243</t>
  </si>
  <si>
    <t>6,5 "pol. 52 a 53"</t>
  </si>
  <si>
    <t>59245006</t>
  </si>
  <si>
    <t>dlažba tvar obdélník betonová pro nevidomé 200x100x60mm barevná</t>
  </si>
  <si>
    <t>2023360023</t>
  </si>
  <si>
    <t>2,5*1,03 'Přepočtené koeficientem množství</t>
  </si>
  <si>
    <t>59245018</t>
  </si>
  <si>
    <t>dlažba tvar obdélník betonová 200x100x60mm přírodní</t>
  </si>
  <si>
    <t>-968159185</t>
  </si>
  <si>
    <t>4*1,03 'Přepočtené koeficientem množství</t>
  </si>
  <si>
    <t>628611102</t>
  </si>
  <si>
    <t>Nátěr betonu mostu epoxidový 2x ochranný nepružný OS-B</t>
  </si>
  <si>
    <t>2121639272</t>
  </si>
  <si>
    <t>232,13 "VV pol. 32"</t>
  </si>
  <si>
    <t>871355231</t>
  </si>
  <si>
    <t>Kanalizační potrubí z tvrdého PVC jednovrstvé tuhost třídy SN10 DN 200</t>
  </si>
  <si>
    <t>-692128552</t>
  </si>
  <si>
    <t>914111111</t>
  </si>
  <si>
    <t>Montáž svislé dopravní značky do velikosti 1 m2 objímkami na sloupek nebo konzolu</t>
  </si>
  <si>
    <t>-53069679</t>
  </si>
  <si>
    <t>Poznámka k položce:_x000D_
VV pol. 37</t>
  </si>
  <si>
    <t>40445612</t>
  </si>
  <si>
    <t>značky upravující přednost P2, P3, P8 750mm</t>
  </si>
  <si>
    <t>-884128797</t>
  </si>
  <si>
    <t>40445618</t>
  </si>
  <si>
    <t>značky upravující přednost P7 700mm</t>
  </si>
  <si>
    <t>1672960291</t>
  </si>
  <si>
    <t>40445241</t>
  </si>
  <si>
    <t>patka pro sloupek Al D 70mm</t>
  </si>
  <si>
    <t>-586288277</t>
  </si>
  <si>
    <t>40445230</t>
  </si>
  <si>
    <t>sloupek pro dopravní značku Zn D 70mm v 3,5m</t>
  </si>
  <si>
    <t>-101675380</t>
  </si>
  <si>
    <t>40445254</t>
  </si>
  <si>
    <t>víčko plastové na sloupek D 70mm</t>
  </si>
  <si>
    <t>-1483181561</t>
  </si>
  <si>
    <t>914431112</t>
  </si>
  <si>
    <t>Montáž dopravního zrcadla o velikosti do 1 m2 na sloupek nebo konzolu</t>
  </si>
  <si>
    <t>2006481126</t>
  </si>
  <si>
    <t>40445204</t>
  </si>
  <si>
    <t>zrcadlo dopravní čtvercové 800x1000mm</t>
  </si>
  <si>
    <t>-182805652</t>
  </si>
  <si>
    <t>916131213</t>
  </si>
  <si>
    <t>Osazení silničního obrubníku betonového stojatého s boční opěrou do lože z betonu prostého</t>
  </si>
  <si>
    <t>1853301799</t>
  </si>
  <si>
    <t>23,1 "VV pol. 20"</t>
  </si>
  <si>
    <t>59217031</t>
  </si>
  <si>
    <t>obrubník betonový silniční 1000x150x250mm</t>
  </si>
  <si>
    <t>641552817</t>
  </si>
  <si>
    <t>22,6470588235294*1,02 'Přepočtené koeficientem množství</t>
  </si>
  <si>
    <t>919112111</t>
  </si>
  <si>
    <t>Řezání dilatačních spár š 4 mm hl do 60 mm příčných nebo podélných v živičném krytu</t>
  </si>
  <si>
    <t>-1460726430</t>
  </si>
  <si>
    <t>26,5 "VV pol. 28"</t>
  </si>
  <si>
    <t>919122122</t>
  </si>
  <si>
    <t>Těsnění spár zálivkou za tepla pro komůrky š 15 mm hl 30 mm s těsnicím profilem</t>
  </si>
  <si>
    <t>-656107067</t>
  </si>
  <si>
    <t>108,15 "VV pol. 27"</t>
  </si>
  <si>
    <t>919732221</t>
  </si>
  <si>
    <t>Styčná spára napojení nového živičného povrchu na stávající za tepla š 15 mm hl 25 mm bez prořezání</t>
  </si>
  <si>
    <t>737212092</t>
  </si>
  <si>
    <t>26,5 "VV pol. 26"</t>
  </si>
  <si>
    <t>931941112</t>
  </si>
  <si>
    <t>Osazení dilatačního mostního závěru lamelového - posun do 100 mm</t>
  </si>
  <si>
    <t>755864710</t>
  </si>
  <si>
    <t>6,35 "VV pol. 38"</t>
  </si>
  <si>
    <t>93-01</t>
  </si>
  <si>
    <t>Dodávka podpovrchového dilatačního závěru s ocelovým lůžkem 20+15 mm, protikorozní ochrana- základ + 2x mezivrtsva + vrchní nátěr, těsnící zálivková hmota</t>
  </si>
  <si>
    <t>438463747</t>
  </si>
  <si>
    <t>Poznámka k položce:_x000D_
- výrobní dokumentace (vč. technologického předpisu)  _x000D_
- dodání kompletního dil. zařízení vč. všech přepravních a montážních úprav a zařízení  _x000D_
- řezání a sváření na staveništi a eventuelní nutnou opravu nátěrů po těchto úkonech  _x000D_
- bednění a dodatečné zabetonování dilatačního zařízení  _x000D_
- pro kovové součásti je nutné užít ustanovení pro TMCH.94  _x000D_
- dodání spojovacího, kotevního a těsnícího materiálu  _x000D_
- úprava a příprava prostoru, včetně kotevních prvků, jejich ošetření a očištění  _x000D_
- zřízení kompletního mostního závěru podle příslušného technolog. předpisu, včetně předepsaného nastavení  _x000D_
- zřízení mostního závěru po etapách, včetně pracovních spar a spojů  _x000D_
- úprava  most. závěru  ve styku  s ostatními konstrukcemi  a zařízeními (u obrubníků a podél vozovek, na chodnících, na římsách, napojení izolací a pod.)  _x000D_
- ochrana mostního závěru proti bludným proudům a vývody pro jejich měření  _x000D_
- ochrana mostního závěru do doby provedení definitivního stavu, veškeré provizorní úpravy a opatření  _x000D_
- konečné  úpravy most. závěru jako  povrchové  povlaky, zálivky, které  nejsou součástí jiných konstrukcí, vyčištění, osaz. krytek šroubů, tmelení, těsnění, výplň spar a pod.  _x000D_
- úprava, očištění a ošetření prostoru kolem mostního závěru  _x000D_
- opatření mostního závěru znakem výrobce a typ</t>
  </si>
  <si>
    <t>6,35 "VV pol. 39"</t>
  </si>
  <si>
    <t>-759628598</t>
  </si>
  <si>
    <t>5,1 "VV pol. 48"</t>
  </si>
  <si>
    <t>936941121</t>
  </si>
  <si>
    <t>Osazení nerezového odvodňovače mostovky do plastbetonu</t>
  </si>
  <si>
    <t>759562884</t>
  </si>
  <si>
    <t>7 "VV pol. 44"</t>
  </si>
  <si>
    <t>963051111</t>
  </si>
  <si>
    <t>Bourání mostní nosné konstrukce z ŽB</t>
  </si>
  <si>
    <t>2087894535</t>
  </si>
  <si>
    <t>71,34 "VV pol. 6"</t>
  </si>
  <si>
    <t>136,66 "VV pol. 5"</t>
  </si>
  <si>
    <t>53,46 "VV pol. 4"</t>
  </si>
  <si>
    <t>966075141</t>
  </si>
  <si>
    <t>Odstranění kovového zábradlí vcelku</t>
  </si>
  <si>
    <t>-1096286466</t>
  </si>
  <si>
    <t>47,5+48 "VV pol. 3"</t>
  </si>
  <si>
    <t>Dokončovací práce inženýrských staveb</t>
  </si>
  <si>
    <t>4/Z</t>
  </si>
  <si>
    <t>Nerezová odvodňovací trubička DN 50 - šikmá 25° dl. 1,25m (odvodnění Š3/11-20)</t>
  </si>
  <si>
    <t>1938304554</t>
  </si>
  <si>
    <t xml:space="preserve">"Nerezové odvodňovací trubičky DN  50 , pol. 44 " 7 </t>
  </si>
  <si>
    <t>55241830T</t>
  </si>
  <si>
    <t>Odvodňovač mostní 500*300 mm</t>
  </si>
  <si>
    <t>1788929788</t>
  </si>
  <si>
    <t>"obrubníkový odvodňovač :vv pol. 43"  5*1,01</t>
  </si>
  <si>
    <t>93-02</t>
  </si>
  <si>
    <t>D+M tabulky s evidenčním číslem mostu a letopočtem opravy</t>
  </si>
  <si>
    <t>kpl</t>
  </si>
  <si>
    <t>-930105744</t>
  </si>
  <si>
    <t>2 "VV pol. 36"</t>
  </si>
  <si>
    <t>998212111</t>
  </si>
  <si>
    <t>Přesun hmot pro mosty zděné, monolitické betonové nebo ocelové v do 20 m</t>
  </si>
  <si>
    <t>1655278156</t>
  </si>
  <si>
    <t>711341564</t>
  </si>
  <si>
    <t>Provedení hydroizolace mostovek pásy přitavením NAIP</t>
  </si>
  <si>
    <t>55101813</t>
  </si>
  <si>
    <t>22,06 "VV pol. 29"</t>
  </si>
  <si>
    <t>982,80 "VV pol. 30"</t>
  </si>
  <si>
    <t>135,95 "VV pol. 31"</t>
  </si>
  <si>
    <t>62853004</t>
  </si>
  <si>
    <t>pás asfaltový natavitelný modifikovaný SBS tl 4,0mm s vložkou ze skleněné tkaniny a spalitelnou PE fólií nebo jemnozrnným minerálním posypem na horním povrchu</t>
  </si>
  <si>
    <t>750678154</t>
  </si>
  <si>
    <t>1140,81*1,1655 'Přepočtené koeficientem množství</t>
  </si>
  <si>
    <t>767 003</t>
  </si>
  <si>
    <t>Ocelové zábradlí mostní z pozinkované oceli v. 1,1 m vč. kotev, žárově zinkovaný s nátěrem</t>
  </si>
  <si>
    <t>-2110633556</t>
  </si>
  <si>
    <t>98 "VV pol. 35"</t>
  </si>
  <si>
    <t>95-01</t>
  </si>
  <si>
    <t>Kotevní šrouby vodonepropustné (motýli) včetně vrtání a vlepení M24, zvětšená hloubka kotvení, musí zasahovat do nosné desky</t>
  </si>
  <si>
    <t>135172499</t>
  </si>
  <si>
    <t>Poznámka k položce:_x000D_
Položka zahrnuje dodávku (výrobu) kotevního prvku předepsaného tvaru a jeho osazení do předepsané polohy včetně nezbytných prací (vrty, zálivky apod.)</t>
  </si>
  <si>
    <t>156 "VV pol. 14"</t>
  </si>
  <si>
    <t>462769237</t>
  </si>
  <si>
    <t>-104848564</t>
  </si>
  <si>
    <t>Poznámka k položce:_x000D_
VV pol. 34</t>
  </si>
  <si>
    <t>112*1,05 'Přepočtené koeficientem množství</t>
  </si>
  <si>
    <t>ROST01</t>
  </si>
  <si>
    <t>Vypracování hlavní prohlídky mostu a mostního listu.</t>
  </si>
  <si>
    <t>kpl.</t>
  </si>
  <si>
    <t>1413710075</t>
  </si>
  <si>
    <t>ROST02</t>
  </si>
  <si>
    <t>Návrh a provedení zátěžové zkoušky silničního mostu</t>
  </si>
  <si>
    <t>527639801</t>
  </si>
  <si>
    <t>514,6</t>
  </si>
  <si>
    <t>SO 05 - Úprava koryta</t>
  </si>
  <si>
    <t>111209111</t>
  </si>
  <si>
    <t>Spálení proutí a klestu</t>
  </si>
  <si>
    <t>2021565037</t>
  </si>
  <si>
    <t>111211101</t>
  </si>
  <si>
    <t>Odstranění křovin a stromů průměru kmene do 100 mm i s kořeny sklonu terénu do 1:5 ručně</t>
  </si>
  <si>
    <t>-1182318852</t>
  </si>
  <si>
    <t>711 "VV pol. 2.1.10"</t>
  </si>
  <si>
    <t>112101101</t>
  </si>
  <si>
    <t>Odstranění stromů listnatých průměru kmene přes 100 do 300 mm</t>
  </si>
  <si>
    <t>463217374</t>
  </si>
  <si>
    <t>110 "VV pol. 2.1.1"</t>
  </si>
  <si>
    <t>112101102</t>
  </si>
  <si>
    <t>Odstranění stromů listnatých průměru kmene přes 300 do 500 mm</t>
  </si>
  <si>
    <t>-2095737988</t>
  </si>
  <si>
    <t>53 "VV pol. 2.1.2"</t>
  </si>
  <si>
    <t>112101103</t>
  </si>
  <si>
    <t>Odstranění stromů listnatých průměru kmene přes 500 do 700 mm</t>
  </si>
  <si>
    <t>-1251285681</t>
  </si>
  <si>
    <t>24 "VV pol. 2.1.3"</t>
  </si>
  <si>
    <t>112101104</t>
  </si>
  <si>
    <t>Odstranění stromů listnatých průměru kmene přes 700 do 900 mm</t>
  </si>
  <si>
    <t>583244600</t>
  </si>
  <si>
    <t>6 "VV pol. 2.1.4"</t>
  </si>
  <si>
    <t>112101121</t>
  </si>
  <si>
    <t>Odstranění stromů jehličnatých průměru kmene přes 100 do 300 mm</t>
  </si>
  <si>
    <t>-2110109737</t>
  </si>
  <si>
    <t>112101123</t>
  </si>
  <si>
    <t>Odstranění stromů jehličnatých průměru kmene přes 500 do 700 mm</t>
  </si>
  <si>
    <t>-212586753</t>
  </si>
  <si>
    <t>112111111</t>
  </si>
  <si>
    <t>Spálení větví všech druhů stromů</t>
  </si>
  <si>
    <t>1800729239</t>
  </si>
  <si>
    <t>140+42+16+1</t>
  </si>
  <si>
    <t>112251101</t>
  </si>
  <si>
    <t>Odstranění pařezů D přes 100 do 300 mm</t>
  </si>
  <si>
    <t>633084820</t>
  </si>
  <si>
    <t>55 "VV pol. 2.1.5"</t>
  </si>
  <si>
    <t>112251102</t>
  </si>
  <si>
    <t>Odstranění pařezů D přes 300 do 500 mm</t>
  </si>
  <si>
    <t>1830033824</t>
  </si>
  <si>
    <t>24 "VV pol. 2.1.6"</t>
  </si>
  <si>
    <t>112251103</t>
  </si>
  <si>
    <t>Odstranění pařezů D přes 500 do 700 mm</t>
  </si>
  <si>
    <t>-752609083</t>
  </si>
  <si>
    <t>18"VV pol. 2.1.7"</t>
  </si>
  <si>
    <t>112251104</t>
  </si>
  <si>
    <t>Odstranění pařezů D přes 700 do 900 mm</t>
  </si>
  <si>
    <t>148233495</t>
  </si>
  <si>
    <t>8 "VV pol. 2.1.8"</t>
  </si>
  <si>
    <t>1949488459</t>
  </si>
  <si>
    <t>10*10*30 "VV pol. 2.26"</t>
  </si>
  <si>
    <t>5*2*30 "VV pol. 2.26"</t>
  </si>
  <si>
    <t>-2059261689</t>
  </si>
  <si>
    <t>132254203</t>
  </si>
  <si>
    <t>Hloubení zapažených rýh š do 2000 mm v hornině třídy těžitelnosti I skupiny 3 objem do 100 m3</t>
  </si>
  <si>
    <t>-1823910633</t>
  </si>
  <si>
    <t>23 "VV pol. 2.6.2"</t>
  </si>
  <si>
    <t>1732424251</t>
  </si>
  <si>
    <t>464 "VV pol. 7.2"</t>
  </si>
  <si>
    <t>15R001</t>
  </si>
  <si>
    <t>-1655027963</t>
  </si>
  <si>
    <t>56,557 "VV pol. 7.1"</t>
  </si>
  <si>
    <t>2145734127</t>
  </si>
  <si>
    <t>464 "VV pol. 7.4"</t>
  </si>
  <si>
    <t>-226095893</t>
  </si>
  <si>
    <t>15R003</t>
  </si>
  <si>
    <t>Rozpěry tr. 102/4 mm D+M</t>
  </si>
  <si>
    <t>-2086045888</t>
  </si>
  <si>
    <t>2132179698</t>
  </si>
  <si>
    <t>7252*2</t>
  </si>
  <si>
    <t>-1871559973</t>
  </si>
  <si>
    <t>R9001</t>
  </si>
  <si>
    <t>Posouzení nutnosti kácení stromů</t>
  </si>
  <si>
    <t>-101933646</t>
  </si>
  <si>
    <t>113107162</t>
  </si>
  <si>
    <t>Odstranění podkladu z kameniva drceného tl přes 100 do 200 mm strojně pl přes 50 do 200 m2</t>
  </si>
  <si>
    <t>-193292192</t>
  </si>
  <si>
    <t>Poznámka k položce:_x000D_
VV pol. 1.6</t>
  </si>
  <si>
    <t>118 "VV pol. 1.4"</t>
  </si>
  <si>
    <t>113154121</t>
  </si>
  <si>
    <t>Frézování živičného krytu tl do 30 mm pruh š přes 0,5 do 1 m pl do 500 m2 bez překážek v trase</t>
  </si>
  <si>
    <t>2050718742</t>
  </si>
  <si>
    <t>113155114</t>
  </si>
  <si>
    <t>Frézování betonového krytu tl 100 mm pruh š 0,5 m pl do 500 m2 bez překážek v trase</t>
  </si>
  <si>
    <t>1363715219</t>
  </si>
  <si>
    <t>118 "VV pol. 1.6"</t>
  </si>
  <si>
    <t>-1951694579</t>
  </si>
  <si>
    <t>827 "VV pol. 2.3"</t>
  </si>
  <si>
    <t>1627724534</t>
  </si>
  <si>
    <t>513/0,2 "VV pol. 2.4"</t>
  </si>
  <si>
    <t>-377482328</t>
  </si>
  <si>
    <t>747 "VV pol. 2.5"</t>
  </si>
  <si>
    <t>131251107</t>
  </si>
  <si>
    <t>Hloubení jam nezapažených v hornině třídy těžitelnosti I skupiny 3 objem 5000 m3 strojně</t>
  </si>
  <si>
    <t>-1247977264</t>
  </si>
  <si>
    <t>6404"VV pol. 2.7"</t>
  </si>
  <si>
    <t>-1760781610</t>
  </si>
  <si>
    <t>825 "VV pol. 2.6"</t>
  </si>
  <si>
    <t>2062742904</t>
  </si>
  <si>
    <t>464 "VV pol. 7.1"</t>
  </si>
  <si>
    <t>388642555</t>
  </si>
  <si>
    <t>6404 "VV pol. 2.7"</t>
  </si>
  <si>
    <t>162201421</t>
  </si>
  <si>
    <t>Vodorovné přemístění pařezů do 1 km D přes 100 do 300 mm</t>
  </si>
  <si>
    <t>-1126585684</t>
  </si>
  <si>
    <t>162201422</t>
  </si>
  <si>
    <t>Vodorovné přemístění pařezů do 1 km D přes 300 do 500 mm</t>
  </si>
  <si>
    <t>99451268</t>
  </si>
  <si>
    <t>162201423</t>
  </si>
  <si>
    <t>Vodorovné přemístění pařezů do 1 km D přes 500 do 700 mm</t>
  </si>
  <si>
    <t>-1166186175</t>
  </si>
  <si>
    <t>18 "VV pol. 2.1.7"</t>
  </si>
  <si>
    <t>162201424</t>
  </si>
  <si>
    <t>Vodorovné přemístění pařezů do 1 km D přes 700 do 900 mm</t>
  </si>
  <si>
    <t>277057311</t>
  </si>
  <si>
    <t>162301501</t>
  </si>
  <si>
    <t>Vodorovné přemístění křovin do 5 km D kmene do 100 mm</t>
  </si>
  <si>
    <t>2104150419</t>
  </si>
  <si>
    <t>162301971</t>
  </si>
  <si>
    <t>Příplatek k vodorovnému přemístění pařezů D přes 100 do 300 mm ZKD 1 km</t>
  </si>
  <si>
    <t>2127513276</t>
  </si>
  <si>
    <t>34*55</t>
  </si>
  <si>
    <t>162301972</t>
  </si>
  <si>
    <t>Příplatek k vodorovnému přemístění pařezů D přes 300 do 500 mm ZKD 1 km</t>
  </si>
  <si>
    <t>-1195141623</t>
  </si>
  <si>
    <t>34*24</t>
  </si>
  <si>
    <t>162301973</t>
  </si>
  <si>
    <t>Příplatek k vodorovnému přemístění pařezů D přes 500 do 700 mm ZKD 1 km</t>
  </si>
  <si>
    <t>-680630544</t>
  </si>
  <si>
    <t>34*18</t>
  </si>
  <si>
    <t>162301974</t>
  </si>
  <si>
    <t>Příplatek k vodorovnému přemístění pařezů D přes 700 do 900 mm ZKD 1 km</t>
  </si>
  <si>
    <t>-1589836286</t>
  </si>
  <si>
    <t>34*8</t>
  </si>
  <si>
    <t>837532484</t>
  </si>
  <si>
    <t>513 "VV pol. 2.4"</t>
  </si>
  <si>
    <t>825 "VV pol. 2.6.1"</t>
  </si>
  <si>
    <t>6 "VV pol. 2.7.A"</t>
  </si>
  <si>
    <t>146 "VV pol. 2.8"</t>
  </si>
  <si>
    <t>170 "VV pol. 2.9"</t>
  </si>
  <si>
    <t>(552+441)*0,2 "VV pol. 2.10 a 2.11"</t>
  </si>
  <si>
    <t>-1021504535</t>
  </si>
  <si>
    <t>-875319355</t>
  </si>
  <si>
    <t>7252*10 "Celkem 20 km"</t>
  </si>
  <si>
    <t>162R001</t>
  </si>
  <si>
    <t>Uložení pařezů na řízenou skládku</t>
  </si>
  <si>
    <t>196110431</t>
  </si>
  <si>
    <t>79+37+30+15</t>
  </si>
  <si>
    <t>162R002</t>
  </si>
  <si>
    <t>Krácení kmenů na dl. 1 m lib. průměru</t>
  </si>
  <si>
    <t>40814940</t>
  </si>
  <si>
    <t>-1887774855</t>
  </si>
  <si>
    <t>-1607550556</t>
  </si>
  <si>
    <t>-553912066</t>
  </si>
  <si>
    <t>98 "VV pol. 2.8.1"</t>
  </si>
  <si>
    <t>-1888140988</t>
  </si>
  <si>
    <t>98*2 "VV pol. 2.8.1"</t>
  </si>
  <si>
    <t>1484129755</t>
  </si>
  <si>
    <t>7,2 "VV pol. 2.25"</t>
  </si>
  <si>
    <t>-1162606150</t>
  </si>
  <si>
    <t>7,2*2</t>
  </si>
  <si>
    <t>1135849763</t>
  </si>
  <si>
    <t>441 "VV pol. 2.11"</t>
  </si>
  <si>
    <t>220089481</t>
  </si>
  <si>
    <t>1226868263</t>
  </si>
  <si>
    <t>552 "VV pol. 2.10"</t>
  </si>
  <si>
    <t>1257639624</t>
  </si>
  <si>
    <t>441*300/10000</t>
  </si>
  <si>
    <t>1606469210</t>
  </si>
  <si>
    <t>552*300/10000</t>
  </si>
  <si>
    <t>-1782881148</t>
  </si>
  <si>
    <t>239"VV pol. 2.14"</t>
  </si>
  <si>
    <t>626598561</t>
  </si>
  <si>
    <t>488+247 "VV pol. 2.15.1 a 2.15.2"</t>
  </si>
  <si>
    <t>182151111</t>
  </si>
  <si>
    <t>Svahování v zářezech v hornině třídy těžitelnosti I skupiny 1 až 3 strojně</t>
  </si>
  <si>
    <t>311967695</t>
  </si>
  <si>
    <t>441 "VV pol. 2.12"</t>
  </si>
  <si>
    <t>-1574966909</t>
  </si>
  <si>
    <t>111 "VV pol. 2.13"</t>
  </si>
  <si>
    <t>-1458916857</t>
  </si>
  <si>
    <t>-1909273106</t>
  </si>
  <si>
    <t>3*0,01*(552+441) "VV pol. 2.10 a 2.11"</t>
  </si>
  <si>
    <t>-671487741</t>
  </si>
  <si>
    <t>44 "VV pol. 3.1"</t>
  </si>
  <si>
    <t>291211111</t>
  </si>
  <si>
    <t>Zřízení plochy ze silničních panelů do lože tl 50 mm z kameniva</t>
  </si>
  <si>
    <t>-473822683</t>
  </si>
  <si>
    <t>6*3,5 "4/B"</t>
  </si>
  <si>
    <t>59381003</t>
  </si>
  <si>
    <t>panel silniční 3,00x1,50x0,15m</t>
  </si>
  <si>
    <t>1988560583</t>
  </si>
  <si>
    <t>21*0,25 'Přepočtené koeficientem množství</t>
  </si>
  <si>
    <t>-1514848134</t>
  </si>
  <si>
    <t>Poznámka k položce:_x000D_
VV pol. 2.21</t>
  </si>
  <si>
    <t>58380761</t>
  </si>
  <si>
    <t>kámen lomový pro zdivo kyklopské tl 15 cm</t>
  </si>
  <si>
    <t>-1062694527</t>
  </si>
  <si>
    <t>13,2*2,5 'Přepočtené koeficientem množství</t>
  </si>
  <si>
    <t>337437824</t>
  </si>
  <si>
    <t>681 "VV pol. 3.2"</t>
  </si>
  <si>
    <t>-582021580</t>
  </si>
  <si>
    <t>226 "VV pol. 4.4"</t>
  </si>
  <si>
    <t>-1494945166</t>
  </si>
  <si>
    <t>73 "VV pol. 4.3"</t>
  </si>
  <si>
    <t>1531622293</t>
  </si>
  <si>
    <t>-1800526070</t>
  </si>
  <si>
    <t>-1224431491</t>
  </si>
  <si>
    <t>19,06 "VV pol. 6.1"</t>
  </si>
  <si>
    <t>1811190757</t>
  </si>
  <si>
    <t>35,397 "VV pol. 6.2"</t>
  </si>
  <si>
    <t>1234358554</t>
  </si>
  <si>
    <t>0,748 "VV pol. 6.3"</t>
  </si>
  <si>
    <t>-1222561536</t>
  </si>
  <si>
    <t>63 "4/P"</t>
  </si>
  <si>
    <t>-646856100</t>
  </si>
  <si>
    <t>-265069307</t>
  </si>
  <si>
    <t>-390360181</t>
  </si>
  <si>
    <t>80 "2/Z"</t>
  </si>
  <si>
    <t>55342263</t>
  </si>
  <si>
    <t>sloupek plotový koncový Pz a komaxitový 2500/48x1,5mm</t>
  </si>
  <si>
    <t>909240793</t>
  </si>
  <si>
    <t>55342276</t>
  </si>
  <si>
    <t>vzpěra plotová Pz 2500/38x1,5mm</t>
  </si>
  <si>
    <t>-1164853816</t>
  </si>
  <si>
    <t>348172214</t>
  </si>
  <si>
    <t>Montáž vjezdových bran samonosných dvoukřídlových pl přes 5 m2 do 10 m2</t>
  </si>
  <si>
    <t>1260829235</t>
  </si>
  <si>
    <t>55342348</t>
  </si>
  <si>
    <t>brána plotová dvoukřídlá Pz 4000x2030mm</t>
  </si>
  <si>
    <t>-2004813048</t>
  </si>
  <si>
    <t>-1077647096</t>
  </si>
  <si>
    <t>31327506</t>
  </si>
  <si>
    <t>pletivo drátěné plastifikované se čtvercovými oky 50/2,7 mm v 1800mm</t>
  </si>
  <si>
    <t>758286867</t>
  </si>
  <si>
    <t>370589041</t>
  </si>
  <si>
    <t>95 "VV pol. 4.2"</t>
  </si>
  <si>
    <t>449392134</t>
  </si>
  <si>
    <t>185 "VV pol. 4.1"</t>
  </si>
  <si>
    <t>-549106996</t>
  </si>
  <si>
    <t>1498426714</t>
  </si>
  <si>
    <t>457315813</t>
  </si>
  <si>
    <t>Těsnící vrstva z betonu mrazuvzdorného tř. C 30/37 tl přes 150 do 200 mm</t>
  </si>
  <si>
    <t>-147361372</t>
  </si>
  <si>
    <t>462451114</t>
  </si>
  <si>
    <t>Prolití kamenného záhozu maltou MC 25</t>
  </si>
  <si>
    <t>-1790368234</t>
  </si>
  <si>
    <t>228*0,3 "VV pol. 2.17.2"</t>
  </si>
  <si>
    <t>40*0,3 "VV pol. 2.18.2"</t>
  </si>
  <si>
    <t>462511270</t>
  </si>
  <si>
    <t>Zához z lomového kamene bez proštěrkování z terénu hmotnost do 200 kg</t>
  </si>
  <si>
    <t>1571478531</t>
  </si>
  <si>
    <t>1070 "VV pol. 2.16.2"</t>
  </si>
  <si>
    <t>160 "VV pol. 2.17.1"</t>
  </si>
  <si>
    <t>228 "VV pol. 2.17.2"</t>
  </si>
  <si>
    <t>462511270_2</t>
  </si>
  <si>
    <t>Zához z lomového kamene bez proštěrkování z místních materiálů hmotnost do 200 kg</t>
  </si>
  <si>
    <t>-1393498928</t>
  </si>
  <si>
    <t>1000 "VV pol. 2.16.1A"</t>
  </si>
  <si>
    <t>-1163070913</t>
  </si>
  <si>
    <t>45 "VV pol. 2.16.2"</t>
  </si>
  <si>
    <t>-1862556890</t>
  </si>
  <si>
    <t>463212111</t>
  </si>
  <si>
    <t>Rovnanina z lomového kamene upraveného s vyklínováním spár úlomky kamene</t>
  </si>
  <si>
    <t>1752959528</t>
  </si>
  <si>
    <t>64 "VV pol. 2.18.1"</t>
  </si>
  <si>
    <t>40 "VV pol. 2.18.2"</t>
  </si>
  <si>
    <t>463212191</t>
  </si>
  <si>
    <t>Příplatek za vypracováni líce rovnaniny</t>
  </si>
  <si>
    <t>-212432101</t>
  </si>
  <si>
    <t>107+66"VV pol. 2.18.1 a 2.18.2"</t>
  </si>
  <si>
    <t>21347861</t>
  </si>
  <si>
    <t>755 "VV pol. 2.19"</t>
  </si>
  <si>
    <t>-1752978676</t>
  </si>
  <si>
    <t>Poznámka k položce:_x000D_
VV pol. 2.20</t>
  </si>
  <si>
    <t>18 "VV pol. 2.20"</t>
  </si>
  <si>
    <t>564261111</t>
  </si>
  <si>
    <t>Podklad nebo podsyp ze štěrkopísku ŠP plochy přes 100 m2 tl 200 mm</t>
  </si>
  <si>
    <t>-1823910876</t>
  </si>
  <si>
    <t>105 "VV pol. 2.23.2"</t>
  </si>
  <si>
    <t>564782111</t>
  </si>
  <si>
    <t>Podklad z vibrovaného štěrku VŠ tl 300 mm</t>
  </si>
  <si>
    <t>-1618255799</t>
  </si>
  <si>
    <t>105 "VV pol. 2.23.1"</t>
  </si>
  <si>
    <t>-1805774968</t>
  </si>
  <si>
    <t>56/0,2 "VV pol. 2.22.5"</t>
  </si>
  <si>
    <t>1052493380</t>
  </si>
  <si>
    <t>Poznámka k položce:_x000D_
VV pol. 2.22.3</t>
  </si>
  <si>
    <t>569903311</t>
  </si>
  <si>
    <t>Zřízení zemních krajnic se zhutněním</t>
  </si>
  <si>
    <t>993772768</t>
  </si>
  <si>
    <t>31 "VV pol. 2.24"</t>
  </si>
  <si>
    <t>573231106</t>
  </si>
  <si>
    <t>Postřik živičný spojovací ze silniční emulze v množství 0,30 kg/m2</t>
  </si>
  <si>
    <t>-510803044</t>
  </si>
  <si>
    <t>235 "VV pol. 2.22.2"</t>
  </si>
  <si>
    <t>-1166078559</t>
  </si>
  <si>
    <t>Poznámka k položce:_x000D_
VV pol. 2.22.4</t>
  </si>
  <si>
    <t>-2093623672</t>
  </si>
  <si>
    <t>Poznámka k položce:_x000D_
VV pol. 2.22.1</t>
  </si>
  <si>
    <t>-185484152</t>
  </si>
  <si>
    <t>871375221</t>
  </si>
  <si>
    <t>Kanalizační potrubí z tvrdého PVC jednovrstvé tuhost třídy SN8 DN 315</t>
  </si>
  <si>
    <t>1884604366</t>
  </si>
  <si>
    <t>1,1 "7/P"</t>
  </si>
  <si>
    <t>871375241</t>
  </si>
  <si>
    <t>Kanalizační potrubí z tvrdého PVC vícevrstvé tuhost třídy SN12 DN 300</t>
  </si>
  <si>
    <t>-1449277566</t>
  </si>
  <si>
    <t>13 "13/P"</t>
  </si>
  <si>
    <t>871395221</t>
  </si>
  <si>
    <t>Kanalizační potrubí z tvrdého PVC jednovrstvé tuhost třídy SN8 DN 400</t>
  </si>
  <si>
    <t>-581604946</t>
  </si>
  <si>
    <t>2,9 "14/P"</t>
  </si>
  <si>
    <t>871395241</t>
  </si>
  <si>
    <t>Kanalizační potrubí z tvrdého PVC vícevrstvé tuhost třídy SN12 DN 400</t>
  </si>
  <si>
    <t>723790392</t>
  </si>
  <si>
    <t>Poznámka k položce:_x000D_
16/P</t>
  </si>
  <si>
    <t>87R001</t>
  </si>
  <si>
    <t>Zpětná klapka na plastové potrubí DN200 koncová</t>
  </si>
  <si>
    <t>-954533649</t>
  </si>
  <si>
    <t>-1108009653</t>
  </si>
  <si>
    <t>Poznámka k položce:_x000D_
6/B</t>
  </si>
  <si>
    <t>59224071</t>
  </si>
  <si>
    <t>skruž betonová DN 1000x250, 100x25x9cm</t>
  </si>
  <si>
    <t>1972979231</t>
  </si>
  <si>
    <t>59224146</t>
  </si>
  <si>
    <t>prstenec šachtový vyrovnávací betonový rovný 625x100x60mm</t>
  </si>
  <si>
    <t>-717677012</t>
  </si>
  <si>
    <t>-2012045408</t>
  </si>
  <si>
    <t>Poznámka k položce:_x000D_
viz 6/B</t>
  </si>
  <si>
    <t>-1945198997</t>
  </si>
  <si>
    <t>2133568469</t>
  </si>
  <si>
    <t>59224063</t>
  </si>
  <si>
    <t>dno betonové šachtové kulaté DN 1000x1000, 100x115x15cm</t>
  </si>
  <si>
    <t>2041369375</t>
  </si>
  <si>
    <t>895931111</t>
  </si>
  <si>
    <t>Vpusti kanalizačních horské z betonu prostého C30/37 velikosti 1200/600 mm</t>
  </si>
  <si>
    <t>-2086886900</t>
  </si>
  <si>
    <t>Poznámka k položce:_x000D_
1/B</t>
  </si>
  <si>
    <t>899204112</t>
  </si>
  <si>
    <t>Osazení mříží litinových včetně rámů a košů na bahno pro třídu zatížení D400, E600</t>
  </si>
  <si>
    <t>248467581</t>
  </si>
  <si>
    <t>899911125</t>
  </si>
  <si>
    <t>Kluzná objímka výšky 41 mm vnějšího průměru potrubí do 328 mm</t>
  </si>
  <si>
    <t>-572392218</t>
  </si>
  <si>
    <t>Poznámka k položce:_x000D_
19/P</t>
  </si>
  <si>
    <t>899911138</t>
  </si>
  <si>
    <t>Kluzná objímka výšky 60 mm vnějšího průměru potrubí do 401 mm</t>
  </si>
  <si>
    <t>1365318018</t>
  </si>
  <si>
    <t>899R001</t>
  </si>
  <si>
    <t>Mříž litinová D 400 pro horskou vpust</t>
  </si>
  <si>
    <t>-335230053</t>
  </si>
  <si>
    <t>-2069063898</t>
  </si>
  <si>
    <t>-219487486</t>
  </si>
  <si>
    <t>P 002</t>
  </si>
  <si>
    <t>Prostupové těsnění DN 200/300 segmentové</t>
  </si>
  <si>
    <t>1380168452</t>
  </si>
  <si>
    <t>Poznámka k položce:_x000D_
11/P</t>
  </si>
  <si>
    <t>P 001</t>
  </si>
  <si>
    <t>Prostupové těsnění DN 300/400 segmentové</t>
  </si>
  <si>
    <t>2034093619</t>
  </si>
  <si>
    <t>P  004</t>
  </si>
  <si>
    <t>Přechodka pro napojení odběrného potrubí DN 300</t>
  </si>
  <si>
    <t>-1272607313</t>
  </si>
  <si>
    <t>Poznámka k položce:_x000D_
15/P</t>
  </si>
  <si>
    <t>P  005</t>
  </si>
  <si>
    <t>Přechodka pro napojení odběrného potrubí DN 400</t>
  </si>
  <si>
    <t>1429842795</t>
  </si>
  <si>
    <t>Poznámka k položce:_x000D_
17/P</t>
  </si>
  <si>
    <t>Límcové těsnění pro potrubí DN 400</t>
  </si>
  <si>
    <t>1927352660</t>
  </si>
  <si>
    <t>Poznámka k položce:_x000D_
18/P</t>
  </si>
  <si>
    <t>916131113</t>
  </si>
  <si>
    <t>Osazení silničního obrubníku betonového ležatého s boční opěrou do lože z betonu prostého</t>
  </si>
  <si>
    <t>-1765577456</t>
  </si>
  <si>
    <t>12 "3/B"</t>
  </si>
  <si>
    <t>59217024</t>
  </si>
  <si>
    <t>obrubník betonový chodníkový 500x100x250mm</t>
  </si>
  <si>
    <t>115648468</t>
  </si>
  <si>
    <t>12*1,02 'Přepočtené koeficientem množství</t>
  </si>
  <si>
    <t>-1465717272</t>
  </si>
  <si>
    <t>157 "5/P"</t>
  </si>
  <si>
    <t>85,5 "20/P"</t>
  </si>
  <si>
    <t>935112111</t>
  </si>
  <si>
    <t>Osazení příkopového žlabu do betonu tl 100 mm z betonových tvárnic š 500 mm</t>
  </si>
  <si>
    <t>1060336957</t>
  </si>
  <si>
    <t>Poznámka k položce:_x000D_
2/B</t>
  </si>
  <si>
    <t>59227029R</t>
  </si>
  <si>
    <t>žlabovka příkopová betonová 330x570x80 mm</t>
  </si>
  <si>
    <t>-2104151912</t>
  </si>
  <si>
    <t>1464623774</t>
  </si>
  <si>
    <t>Poznámka k položce:_x000D_
VV pol. 5</t>
  </si>
  <si>
    <t>1145670134</t>
  </si>
  <si>
    <t>305*30</t>
  </si>
  <si>
    <t>1992748539</t>
  </si>
  <si>
    <t>-2056851222</t>
  </si>
  <si>
    <t>83 "2/B"</t>
  </si>
  <si>
    <t>1837360312</t>
  </si>
  <si>
    <t>220 "1/P"</t>
  </si>
  <si>
    <t>-360253711</t>
  </si>
  <si>
    <t>99 "VV pol. 1.1"</t>
  </si>
  <si>
    <t>966003810</t>
  </si>
  <si>
    <t>Rozebrání oplocení s příčníky a dřevěnými sloupky z prken a latí</t>
  </si>
  <si>
    <t>-793514535</t>
  </si>
  <si>
    <t>40 "VV pol. 1.5"</t>
  </si>
  <si>
    <t>1823213649</t>
  </si>
  <si>
    <t>118/2,5 "VV pol. 1.4"</t>
  </si>
  <si>
    <t>40/3 "VV pol. 1.5"</t>
  </si>
  <si>
    <t>966071823</t>
  </si>
  <si>
    <t>Rozebrání oplocení z drátěného pletiva se čtvercovými oky v přes 2,0 do 4,0 m</t>
  </si>
  <si>
    <t>1485258300</t>
  </si>
  <si>
    <t>96R 001</t>
  </si>
  <si>
    <t>Bourání zahradního domku ze dřeva</t>
  </si>
  <si>
    <t>-642598233</t>
  </si>
  <si>
    <t>8 "VV pol. 1.2"</t>
  </si>
  <si>
    <t>96R 002</t>
  </si>
  <si>
    <t>Závora ocelová dl. 5 m vč montáže a bet. základů</t>
  </si>
  <si>
    <t>1324071203</t>
  </si>
  <si>
    <t>Poznámka k položce:_x000D_
1/Z vč. bet patek - kompletní dodávka</t>
  </si>
  <si>
    <t>96R003</t>
  </si>
  <si>
    <t>Bourání kanalizace z betonu  (šachta a potrubí)</t>
  </si>
  <si>
    <t>1810769091</t>
  </si>
  <si>
    <t>Poznámka k položce:_x000D_
VV pol. 1.7_x000D_
_x000D_
Odbourání šachty bet. v. 1,5 m vč. poklopu_x000D_
Potrubí bet. DN 400 (300) cca 23 m</t>
  </si>
  <si>
    <t>Plavební znak - informační cedule</t>
  </si>
  <si>
    <t>-1581721035</t>
  </si>
  <si>
    <t>Poznámka k položce:_x000D_
zákaz splouvání jezu_x000D_
možnost vystoupení na pravém břehu</t>
  </si>
  <si>
    <t>-1623156069</t>
  </si>
  <si>
    <t>41 "21/P"</t>
  </si>
  <si>
    <t>-1758157413</t>
  </si>
  <si>
    <t>-991852518</t>
  </si>
  <si>
    <t>997221862</t>
  </si>
  <si>
    <t>Poplatek za uložení stavebního odpadu na recyklační skládce (skládkovné) z armovaného betonu pod kódem 17 01 01</t>
  </si>
  <si>
    <t>1264762060</t>
  </si>
  <si>
    <t>997221875</t>
  </si>
  <si>
    <t>-1644759718</t>
  </si>
  <si>
    <t>-60617132</t>
  </si>
  <si>
    <t>-1403150660</t>
  </si>
  <si>
    <t>387,726*34</t>
  </si>
  <si>
    <t>-429135574</t>
  </si>
  <si>
    <t>-2106078788</t>
  </si>
  <si>
    <t>315 "6/P"</t>
  </si>
  <si>
    <t>-385715397</t>
  </si>
  <si>
    <t>767161813</t>
  </si>
  <si>
    <t>Demontáž zábradlí rovného nerozebíratelného hmotnosti 1 m zábradlí do 20 kg do suti</t>
  </si>
  <si>
    <t>1505725786</t>
  </si>
  <si>
    <t>34 "VV pol. 1.3"</t>
  </si>
  <si>
    <t>767221005</t>
  </si>
  <si>
    <t>Montáž zábradlí z kompozitů kotvených do kompozitu</t>
  </si>
  <si>
    <t>26748018</t>
  </si>
  <si>
    <t>72,5 "3/P"</t>
  </si>
  <si>
    <t>1802243299</t>
  </si>
  <si>
    <t>nalozeni</t>
  </si>
  <si>
    <t>36,6</t>
  </si>
  <si>
    <t>SO 06 - Přeložky</t>
  </si>
  <si>
    <t>SO 06.2 - Přeložka vodovodu</t>
  </si>
  <si>
    <t>113107323</t>
  </si>
  <si>
    <t>Odstranění podkladu z kameniva drceného tl přes 200 do 300 mm strojně pl do 50 m2</t>
  </si>
  <si>
    <t>766314414</t>
  </si>
  <si>
    <t>20,1 "VV pol. 1.1"</t>
  </si>
  <si>
    <t>-1569277836</t>
  </si>
  <si>
    <t>113107341</t>
  </si>
  <si>
    <t>Odstranění podkladu živičného tl 50 mm strojně pl do 50 m2</t>
  </si>
  <si>
    <t>-590986862</t>
  </si>
  <si>
    <t>121151103</t>
  </si>
  <si>
    <t>Sejmutí ornice plochy do 100 m2 tl vrstvy do 200 mm strojně</t>
  </si>
  <si>
    <t>588734715</t>
  </si>
  <si>
    <t>24"VV pol. 2.1"</t>
  </si>
  <si>
    <t>131213701</t>
  </si>
  <si>
    <t>Hloubení nezapažených jam v soudržných horninách třídy těžitelnosti I skupiny 3 ručně</t>
  </si>
  <si>
    <t>1726514915</t>
  </si>
  <si>
    <t>1,1*1,2*3 "VV pol. 7.16"</t>
  </si>
  <si>
    <t>1680421557</t>
  </si>
  <si>
    <t>51,6 "VVpol. 2.2"</t>
  </si>
  <si>
    <t>141721255</t>
  </si>
  <si>
    <t>Řízený zemní protlak délky přes 50 do 100 m hl do 6 m s protlačením potrubí vnějšího průměru vrtu přes 180 do 225 mm v hornině třídy I a II skupiny 1 až 4</t>
  </si>
  <si>
    <t>-172379713</t>
  </si>
  <si>
    <t>Poznámka k položce:_x000D_
VV pol. 3.1</t>
  </si>
  <si>
    <t>68 "VV pol. 3.1"</t>
  </si>
  <si>
    <t>151811131</t>
  </si>
  <si>
    <t>Osazení pažicího boxu hl výkopu do 4 m š do 1,2 m</t>
  </si>
  <si>
    <t>506205286</t>
  </si>
  <si>
    <t>(95-68)*1,5*2</t>
  </si>
  <si>
    <t>151811231</t>
  </si>
  <si>
    <t>Odstranění pažicího boxu hl výkopu do 4 m š do 1,2 m</t>
  </si>
  <si>
    <t>1210546143</t>
  </si>
  <si>
    <t>-1294237776</t>
  </si>
  <si>
    <t>4,8 "VV pol. 2.1"</t>
  </si>
  <si>
    <t>51,6 "VV pol. 2.2"</t>
  </si>
  <si>
    <t>33 "VV pol. 2.4"</t>
  </si>
  <si>
    <t>24*0,15 "VV pol. 2.5"</t>
  </si>
  <si>
    <t>167151101</t>
  </si>
  <si>
    <t>Nakládání výkopku z hornin třídy těžitelnosti I skupiny 1 až 3 do 100 m3</t>
  </si>
  <si>
    <t>-602723513</t>
  </si>
  <si>
    <t>174111101</t>
  </si>
  <si>
    <t>Zásyp jam, šachet rýh nebo kolem objektů sypaninou se zhutněním ručně</t>
  </si>
  <si>
    <t>-213403309</t>
  </si>
  <si>
    <t>Poznámka k položce:_x000D_
VV pol. 7.6</t>
  </si>
  <si>
    <t>1585956405</t>
  </si>
  <si>
    <t>-1965973881</t>
  </si>
  <si>
    <t>16 "VV pol. 2.3"</t>
  </si>
  <si>
    <t>58344171</t>
  </si>
  <si>
    <t>štěrkodrť frakce 0/32</t>
  </si>
  <si>
    <t>341088109</t>
  </si>
  <si>
    <t>16*2 'Přepočtené koeficientem množství</t>
  </si>
  <si>
    <t>181351003</t>
  </si>
  <si>
    <t>Rozprostření ornice tl vrstvy do 200 mm pl do 100 m2 v rovině nebo ve svahu do 1:5 strojně</t>
  </si>
  <si>
    <t>-364966841</t>
  </si>
  <si>
    <t>24 "VV pol. 2.5"</t>
  </si>
  <si>
    <t>1055447510</t>
  </si>
  <si>
    <t>6183384</t>
  </si>
  <si>
    <t>24*0,02 'Přepočtené koeficientem množství</t>
  </si>
  <si>
    <t>-1775111394</t>
  </si>
  <si>
    <t>24 "VV pol. 2.6"</t>
  </si>
  <si>
    <t>-555136493</t>
  </si>
  <si>
    <t>20 "VV pol. 2.7"</t>
  </si>
  <si>
    <t>567420017</t>
  </si>
  <si>
    <t>2085730813</t>
  </si>
  <si>
    <t>0,3 "VV pol. 4.1"</t>
  </si>
  <si>
    <t>275321311</t>
  </si>
  <si>
    <t>Základové patky ze ŽB bez zvýšených nároků na prostředí tř. C 16/20</t>
  </si>
  <si>
    <t>1063365393</t>
  </si>
  <si>
    <t>1,9 "VV pol. 4.2"</t>
  </si>
  <si>
    <t>1162558920</t>
  </si>
  <si>
    <t>9,2 "VV pol. 5"</t>
  </si>
  <si>
    <t>1668087869</t>
  </si>
  <si>
    <t>-599784481</t>
  </si>
  <si>
    <t>Poznámka k položce:_x000D_
VV pol. 6</t>
  </si>
  <si>
    <t>1703198653</t>
  </si>
  <si>
    <t>Poznámka k položce:_x000D_
VV pol. 2.8</t>
  </si>
  <si>
    <t>577134131</t>
  </si>
  <si>
    <t>Asfaltový beton vrstva obrusná ACO 11 (ABS) tř. I tl 40 mm š do 3 m z modifikovaného asfaltu</t>
  </si>
  <si>
    <t>131488439</t>
  </si>
  <si>
    <t>773965334</t>
  </si>
  <si>
    <t>-626592717</t>
  </si>
  <si>
    <t>-679677455</t>
  </si>
  <si>
    <t>591141111</t>
  </si>
  <si>
    <t>Kladení dlažby z kostek velkých z kamene na MC tl 50 mm</t>
  </si>
  <si>
    <t>2005668891</t>
  </si>
  <si>
    <t>Poznámka k položce:_x000D_
VV  pol. 2.9</t>
  </si>
  <si>
    <t>4 "VV pol. 2.9"</t>
  </si>
  <si>
    <t>58381008</t>
  </si>
  <si>
    <t>kostka štípaná dlažební žula velká 15/17</t>
  </si>
  <si>
    <t>-178101658</t>
  </si>
  <si>
    <t>4*1,01 'Přepočtené koeficientem množství</t>
  </si>
  <si>
    <t>857242122</t>
  </si>
  <si>
    <t>Montáž litinových tvarovek jednoosých přírubových otevřený výkop DN 80</t>
  </si>
  <si>
    <t>-1142778792</t>
  </si>
  <si>
    <t>R 8 003</t>
  </si>
  <si>
    <t>přírubový  TP – kus, dl. 200mm DN 80</t>
  </si>
  <si>
    <t>-185731856</t>
  </si>
  <si>
    <t>Poznámka k položce:_x000D_
viz 06_4 pol. 6</t>
  </si>
  <si>
    <t>R 8 004</t>
  </si>
  <si>
    <t>přírubový  N - kus (patkové koleno)  DN 80</t>
  </si>
  <si>
    <t>-986868226</t>
  </si>
  <si>
    <t>Poznámka k položce:_x000D_
viz 06_4 pol. 7</t>
  </si>
  <si>
    <t>857262122</t>
  </si>
  <si>
    <t>Montáž litinových tvarovek jednoosých přírubových otevřený výkop DN 100</t>
  </si>
  <si>
    <t>2008748367</t>
  </si>
  <si>
    <t>R 8 001</t>
  </si>
  <si>
    <t>příruba s jištěním proti posunu DN 100</t>
  </si>
  <si>
    <t>191202853</t>
  </si>
  <si>
    <t>Poznámka k položce:_x000D_
viz 06_4 pol. 4</t>
  </si>
  <si>
    <t>R 8 002</t>
  </si>
  <si>
    <t>přírubové koleno 90° FFQ DN 100</t>
  </si>
  <si>
    <t>-2020385990</t>
  </si>
  <si>
    <t>Poznámka k položce:_x000D_
viz 06_4 pol. 5</t>
  </si>
  <si>
    <t>857263131</t>
  </si>
  <si>
    <t>Montáž litinových tvarovek odbočných hrdlových otevřený výkop s integrovaným těsněním DN 100</t>
  </si>
  <si>
    <t>980831514</t>
  </si>
  <si>
    <t>R 8 005</t>
  </si>
  <si>
    <t>T-kus přírubový DN 100/80</t>
  </si>
  <si>
    <t>-1814842850</t>
  </si>
  <si>
    <t>Poznámka k položce:_x000D_
viz 06_4 pol. 8</t>
  </si>
  <si>
    <t>871161141</t>
  </si>
  <si>
    <t>Montáž potrubí z PE100 SDR 11 otevřený výkop svařovaných na tupo D 32 x 3,0 mm</t>
  </si>
  <si>
    <t>-1034568972</t>
  </si>
  <si>
    <t>3 "viz př. 06_4, pol. 2"</t>
  </si>
  <si>
    <t>28613170</t>
  </si>
  <si>
    <t>trubka vodovodní PE100 SDR11 se signalizační vrstvou 32x3,0mm</t>
  </si>
  <si>
    <t>1929720535</t>
  </si>
  <si>
    <t>3*1,015 'Přepočtené koeficientem množství</t>
  </si>
  <si>
    <t>871251141</t>
  </si>
  <si>
    <t>Montáž potrubí z PE100 SDR 11 otevřený výkop svařovaných na tupo D 110 x 10,0 mm</t>
  </si>
  <si>
    <t>538118646</t>
  </si>
  <si>
    <t>90,60 "viz příloha 06_4,  pol. 1"</t>
  </si>
  <si>
    <t>28613550</t>
  </si>
  <si>
    <t>potrubí dvouvrstvé PE100 RC SDR11 110x10 dl 100m</t>
  </si>
  <si>
    <t>1782851147</t>
  </si>
  <si>
    <t>95*1,015 'Přepočtené koeficientem množství</t>
  </si>
  <si>
    <t>871351142</t>
  </si>
  <si>
    <t>Montáž potrubí z PE100 SDR 11 otevřený výkop svařovaných na tupo D 225 x 20,5 mm</t>
  </si>
  <si>
    <t>391215146</t>
  </si>
  <si>
    <t>Poznámka k položce:_x000D_
VV pol. 3.2</t>
  </si>
  <si>
    <t>66 "viz př. 06_4, pol. 3"</t>
  </si>
  <si>
    <t>28613563</t>
  </si>
  <si>
    <t>potrubí dvouvrstvé PE100 RC SDR11 225x20,5 dl 100m</t>
  </si>
  <si>
    <t>-1360973576</t>
  </si>
  <si>
    <t>66*1,015 'Přepočtené koeficientem množství</t>
  </si>
  <si>
    <t>877162001</t>
  </si>
  <si>
    <t>Montáž svěrných spojek na vodovodním potrubí z trub d 32</t>
  </si>
  <si>
    <t>-1795226522</t>
  </si>
  <si>
    <t>AVK.21116321</t>
  </si>
  <si>
    <t>Isiflo přechodka s vnitřním závitem, typ 116, rozměr 32x1”</t>
  </si>
  <si>
    <t>2013113509</t>
  </si>
  <si>
    <t>Poznámka k položce:_x000D_
viz 06_4 pol. 10</t>
  </si>
  <si>
    <t>AVK.21X001</t>
  </si>
  <si>
    <t>Spojka koleno 45; 2xPE 32 mm</t>
  </si>
  <si>
    <t>1789232901</t>
  </si>
  <si>
    <t>Poznámka k položce:_x000D_
viz 06_4 pol. 11</t>
  </si>
  <si>
    <t>877251112</t>
  </si>
  <si>
    <t>Montáž elektrokolen 90° na vodovodním potrubí z PE trub d 110</t>
  </si>
  <si>
    <t>-1357127231</t>
  </si>
  <si>
    <t>Poznámka k položce:_x000D_
VV pol. 7.2</t>
  </si>
  <si>
    <t>28614937</t>
  </si>
  <si>
    <t>elektrokoleno 90° PE 100 PN16 D 110mm</t>
  </si>
  <si>
    <t>-1793919093</t>
  </si>
  <si>
    <t>Poznámka k položce:_x000D_
viz 06_4 pol. 12</t>
  </si>
  <si>
    <t>891181112</t>
  </si>
  <si>
    <t>Montáž vodovodních šoupátek otevřený výkop DN 40</t>
  </si>
  <si>
    <t>1413950173</t>
  </si>
  <si>
    <t>R80016</t>
  </si>
  <si>
    <t xml:space="preserve">uzávěr domovní přípojky (šoupátko)  1“  2x vnější závit </t>
  </si>
  <si>
    <t>22820663</t>
  </si>
  <si>
    <t>Poznámka k položce:_x000D_
viz 06_4 pol. 16</t>
  </si>
  <si>
    <t>891241112</t>
  </si>
  <si>
    <t>Montáž vodovodních šoupátek otevřený výkop DN 80</t>
  </si>
  <si>
    <t>763984235</t>
  </si>
  <si>
    <t>42221323</t>
  </si>
  <si>
    <t>šoupátko pitná voda litina GGG 50 dlouhá stavební dl PN10/16 DN 80x280mm</t>
  </si>
  <si>
    <t>765125077</t>
  </si>
  <si>
    <t>Poznámka k položce:_x000D_
VIZ 06_4 POL. 14</t>
  </si>
  <si>
    <t>891247112</t>
  </si>
  <si>
    <t>Montáž hydrantů podzemních DN 80</t>
  </si>
  <si>
    <t>-2094828534</t>
  </si>
  <si>
    <t>2 "VV pol. 7.3"</t>
  </si>
  <si>
    <t>42273590</t>
  </si>
  <si>
    <t>hydrant podzemní DN 80 PN 16 jednoduchý uzávěr krycí v 1250mm</t>
  </si>
  <si>
    <t>-1219141146</t>
  </si>
  <si>
    <t>Poznámka k položce:_x000D_
viz 06_4 pol. 15</t>
  </si>
  <si>
    <t>891269111</t>
  </si>
  <si>
    <t>Montáž navrtávacích pasů na potrubí z jakýchkoli trub DN 100</t>
  </si>
  <si>
    <t>1742489710</t>
  </si>
  <si>
    <t>R 8 006</t>
  </si>
  <si>
    <t>navrtávací pas na PE se závitovým výstupem pr. 110/1´´</t>
  </si>
  <si>
    <t>-1083638199</t>
  </si>
  <si>
    <t>Poznámka k položce:_x000D_
viz 06_4 pol. 9</t>
  </si>
  <si>
    <t>891261112</t>
  </si>
  <si>
    <t>Montáž vodovodních šoupátek otevřený výkop DN 100</t>
  </si>
  <si>
    <t>329358343</t>
  </si>
  <si>
    <t>Poznámka k položce:_x000D_
VV pol. 7.4</t>
  </si>
  <si>
    <t>42221324</t>
  </si>
  <si>
    <t>šoupátko pitná voda litina GGG 50 dlouhá stavební dl PN10/16 DN 100x300mm</t>
  </si>
  <si>
    <t>913392162</t>
  </si>
  <si>
    <t>Poznámka k položce:_x000D_
viz 06_4 pol. 13</t>
  </si>
  <si>
    <t>892271111</t>
  </si>
  <si>
    <t>Tlaková zkouška vodou potrubí DN 100 nebo 125</t>
  </si>
  <si>
    <t>1003065927</t>
  </si>
  <si>
    <t>Poznámka k položce:_x000D_
VV pol- 7.13</t>
  </si>
  <si>
    <t>892273122</t>
  </si>
  <si>
    <t>Proplach a dezinfekce vodovodního potrubí DN od 80 do 125</t>
  </si>
  <si>
    <t>-1058486103</t>
  </si>
  <si>
    <t>892372111</t>
  </si>
  <si>
    <t>Zabezpečení konců potrubí DN do 300 při tlakových zkouškách vodou</t>
  </si>
  <si>
    <t>-1565956782</t>
  </si>
  <si>
    <t>-325462040</t>
  </si>
  <si>
    <t>R 8 002.1</t>
  </si>
  <si>
    <t>zaslepovací příruba X - kus DN 100</t>
  </si>
  <si>
    <t>704677727</t>
  </si>
  <si>
    <t>R 8 003.1</t>
  </si>
  <si>
    <t>příruba X-kus vrtaná 1" DN 100</t>
  </si>
  <si>
    <t>-2016280447</t>
  </si>
  <si>
    <t>89940 0904 R</t>
  </si>
  <si>
    <t>Markery prstencové</t>
  </si>
  <si>
    <t>-1987090189</t>
  </si>
  <si>
    <t>Poznámka k položce:_x000D_
VV pol. 7.9</t>
  </si>
  <si>
    <t>89940 0906 R</t>
  </si>
  <si>
    <t>Zafoukání potrubí  DN 100 mm</t>
  </si>
  <si>
    <t>1841589901</t>
  </si>
  <si>
    <t>Poznámka k položce:_x000D_
VV pol. 7.7</t>
  </si>
  <si>
    <t>R005</t>
  </si>
  <si>
    <t>zemní teleskopická souprava pro šoupátka krytí 1,20 - 1,80 m</t>
  </si>
  <si>
    <t>1851397946</t>
  </si>
  <si>
    <t>Poznámka k položce:_x000D_
06_4 pol. 17</t>
  </si>
  <si>
    <t>R006</t>
  </si>
  <si>
    <t>zemní teleskopická souprava pro uzávěr přípojky 1“ a krytí 1,20 - 1,80 m</t>
  </si>
  <si>
    <t>1349880401</t>
  </si>
  <si>
    <t>Poznámka k položce:_x000D_
06_4 pol. 18</t>
  </si>
  <si>
    <t>899401111</t>
  </si>
  <si>
    <t>Osazení poklopů litinových ventilových</t>
  </si>
  <si>
    <t>1684958081</t>
  </si>
  <si>
    <t>42291402</t>
  </si>
  <si>
    <t>poklop litinový ventilový</t>
  </si>
  <si>
    <t>-658088769</t>
  </si>
  <si>
    <t>Poznámka k položce:_x000D_
06_4 pol. 20</t>
  </si>
  <si>
    <t>899401112</t>
  </si>
  <si>
    <t>Osazení poklopů litinových šoupátkových</t>
  </si>
  <si>
    <t>-1953516941</t>
  </si>
  <si>
    <t>42291352</t>
  </si>
  <si>
    <t>poklop litinový šoupátkový pro zemní soupravy osazení do terénu a do vozovky</t>
  </si>
  <si>
    <t>677320265</t>
  </si>
  <si>
    <t>Poznámka k položce:_x000D_
06_ pol 19</t>
  </si>
  <si>
    <t>899401113</t>
  </si>
  <si>
    <t>Osazení poklopů litinových hydrantových</t>
  </si>
  <si>
    <t>1354704137</t>
  </si>
  <si>
    <t>42291452</t>
  </si>
  <si>
    <t>poklop litinový hydrantový DN 80</t>
  </si>
  <si>
    <t>-730633806</t>
  </si>
  <si>
    <t>Poznámka k položce:_x000D_
06_4 pol. 2</t>
  </si>
  <si>
    <t>R4229001</t>
  </si>
  <si>
    <t xml:space="preserve">Podkladní deska pod poklopy </t>
  </si>
  <si>
    <t>-370779771</t>
  </si>
  <si>
    <t>Poznámka k položce:_x000D_
06_4 pol. 22</t>
  </si>
  <si>
    <t>899721111</t>
  </si>
  <si>
    <t>Signalizační vodič DN do 150 mm na potrubí</t>
  </si>
  <si>
    <t>-72755743</t>
  </si>
  <si>
    <t>Poznámka k položce:_x000D_
06_4 pol. 23</t>
  </si>
  <si>
    <t>899722114</t>
  </si>
  <si>
    <t>Krytí potrubí z plastů výstražnou fólií z PVC 40 cm</t>
  </si>
  <si>
    <t>633469249</t>
  </si>
  <si>
    <t>Poznámka k položce:_x000D_
06_4 pol. 24</t>
  </si>
  <si>
    <t>89940 0901 R</t>
  </si>
  <si>
    <t>Orientační tabulka modré barvy pro šoupátka</t>
  </si>
  <si>
    <t>840930153</t>
  </si>
  <si>
    <t>Poznámka k položce:_x000D_
06_ pol. 25</t>
  </si>
  <si>
    <t>89940 0902 R</t>
  </si>
  <si>
    <t>Orientační tabulka červené barvy pro hydranty</t>
  </si>
  <si>
    <t>1860723918</t>
  </si>
  <si>
    <t>Poznámka k položce:_x000D_
06_4 pol. 26</t>
  </si>
  <si>
    <t>89940 0903 R</t>
  </si>
  <si>
    <t>Orientační sloupek modrobílé barvy, v. 2,5 m s betonovou patkou</t>
  </si>
  <si>
    <t>-1080833006</t>
  </si>
  <si>
    <t>Poznámka k položce:_x000D_
06_4 pol. 27</t>
  </si>
  <si>
    <t>899940</t>
  </si>
  <si>
    <t>Demontáž potrubí DN 100 z plastu</t>
  </si>
  <si>
    <t>1264882865</t>
  </si>
  <si>
    <t>4,8 "VV pol. 1.2"</t>
  </si>
  <si>
    <t>49 "VV pol. 1.3"</t>
  </si>
  <si>
    <t>9R001</t>
  </si>
  <si>
    <t>Podpěra pro dočasnou přeložku sděl vedení</t>
  </si>
  <si>
    <t>-55524675</t>
  </si>
  <si>
    <t>9R002</t>
  </si>
  <si>
    <t>Náhradní zásobování pitnou vodou - cisterna</t>
  </si>
  <si>
    <t>1786731918</t>
  </si>
  <si>
    <t>997221551</t>
  </si>
  <si>
    <t>Vodorovná doprava suti ze sypkých materiálů do 1 km</t>
  </si>
  <si>
    <t>332437905</t>
  </si>
  <si>
    <t>997221559</t>
  </si>
  <si>
    <t>Příplatek ZKD 1 km u vodorovné dopravy suti ze sypkých materiálů</t>
  </si>
  <si>
    <t>224500751</t>
  </si>
  <si>
    <t>19*15,638</t>
  </si>
  <si>
    <t>997221861</t>
  </si>
  <si>
    <t>Poplatek za uložení stavebního odpadu na recyklační skládce (skládkovné) z prostého betonu pod kódem 17 01 01</t>
  </si>
  <si>
    <t>-1313495855</t>
  </si>
  <si>
    <t>997221873</t>
  </si>
  <si>
    <t>-355781182</t>
  </si>
  <si>
    <t>-763612556</t>
  </si>
  <si>
    <t>998276101</t>
  </si>
  <si>
    <t>Přesun hmot pro trubní vedení z trub z plastických hmot otevřený výkop</t>
  </si>
  <si>
    <t>-556449634</t>
  </si>
  <si>
    <t>116,2</t>
  </si>
  <si>
    <t>SO 07 - Dočasná lávka</t>
  </si>
  <si>
    <t>113151111</t>
  </si>
  <si>
    <t>Rozebrání zpevněných ploch ze silničních dílců</t>
  </si>
  <si>
    <t>-1270309895</t>
  </si>
  <si>
    <t>3*14+3*3 "VV pol. 6.3 a 6.4"</t>
  </si>
  <si>
    <t>65717861</t>
  </si>
  <si>
    <t>Poznámka k položce:_x000D_
VV pol. 2.6</t>
  </si>
  <si>
    <t>119003227</t>
  </si>
  <si>
    <t>Mobilní plotová zábrana vyplněná dráty výšky přes 1,5 do 2,2 m pro zabezpečení výkopu zřízení</t>
  </si>
  <si>
    <t>-787909312</t>
  </si>
  <si>
    <t>119003228</t>
  </si>
  <si>
    <t>Mobilní plotová zábrana vyplněná dráty výšky přes 1,5 do 2,2 m pro zabezpečení výkopu odstranění</t>
  </si>
  <si>
    <t>-1742436599</t>
  </si>
  <si>
    <t>11900</t>
  </si>
  <si>
    <t>Stínící plotová fólie - zelená 180g/m</t>
  </si>
  <si>
    <t>-622803504</t>
  </si>
  <si>
    <t>1520670811</t>
  </si>
  <si>
    <t>135 "VV pol. 2.1"</t>
  </si>
  <si>
    <t>934461778</t>
  </si>
  <si>
    <t>86,3 "VV pol. 2.3"</t>
  </si>
  <si>
    <t>131251102</t>
  </si>
  <si>
    <t>Hloubení jam nezapažených v hornině třídy těžitelnosti I skupiny 3 objem do 50 m3 strojně</t>
  </si>
  <si>
    <t>1816726807</t>
  </si>
  <si>
    <t>23 "VV pol. 2.2"</t>
  </si>
  <si>
    <t>2132479424</t>
  </si>
  <si>
    <t>135*0,2 "VV pol. 2.1"</t>
  </si>
  <si>
    <t>25,2 "VV pol. 2.4"</t>
  </si>
  <si>
    <t>83,4 "VV pol. 2.5"</t>
  </si>
  <si>
    <t>38*0,2 "VV pol. 2.8"</t>
  </si>
  <si>
    <t>-672024612</t>
  </si>
  <si>
    <t>-1167226204</t>
  </si>
  <si>
    <t>0,66 "VV pol. 7.3"</t>
  </si>
  <si>
    <t>344395610</t>
  </si>
  <si>
    <t>-283819920</t>
  </si>
  <si>
    <t>38 "VV pol. 2.8"</t>
  </si>
  <si>
    <t>181411151</t>
  </si>
  <si>
    <t>Založení parkového trávníku travním kobercem pl do 1000 m2 v rovině a ve svahu do 1:5</t>
  </si>
  <si>
    <t>672083177</t>
  </si>
  <si>
    <t>-189404623</t>
  </si>
  <si>
    <t>38*0,02 'Přepočtené koeficientem množství</t>
  </si>
  <si>
    <t>1060704398</t>
  </si>
  <si>
    <t>38 "VV pol. 2.7"</t>
  </si>
  <si>
    <t>-1487892784</t>
  </si>
  <si>
    <t>5,4 "VV pol. 3.1"</t>
  </si>
  <si>
    <t>1860846188</t>
  </si>
  <si>
    <t>3*17 "VV pol. 6.3 a 6.4"</t>
  </si>
  <si>
    <t>59381008</t>
  </si>
  <si>
    <t>panel silniční 3,00x1,00x0,18m</t>
  </si>
  <si>
    <t>1249874148</t>
  </si>
  <si>
    <t>6*0,5 'Přepočtené koeficientem množství</t>
  </si>
  <si>
    <t>59381006</t>
  </si>
  <si>
    <t>panel silniční 3,00x1,00x0,215m</t>
  </si>
  <si>
    <t>649427959</t>
  </si>
  <si>
    <t>28*0,5 'Přepočtené koeficientem množství</t>
  </si>
  <si>
    <t>317121121</t>
  </si>
  <si>
    <t>Montáž římsových tvárnic nebo konzol na opěrných zdech hm přes 0,5 do 1 t</t>
  </si>
  <si>
    <t>-110462419</t>
  </si>
  <si>
    <t>1 "VV pol. 7.8"</t>
  </si>
  <si>
    <t>317R001</t>
  </si>
  <si>
    <t xml:space="preserve">Železobetonová římsa 1,0x1,0x0,2 m </t>
  </si>
  <si>
    <t>-1085657071</t>
  </si>
  <si>
    <t>Poznámka k položce:_x000D_
VV pol. 7.8</t>
  </si>
  <si>
    <t>-1452274511</t>
  </si>
  <si>
    <t>2,4 "VV pol. 3.2"</t>
  </si>
  <si>
    <t>234191715</t>
  </si>
  <si>
    <t>Poznámka k položce:_x000D_
VV pol. 4</t>
  </si>
  <si>
    <t>1806278858</t>
  </si>
  <si>
    <t>-1483671323</t>
  </si>
  <si>
    <t>0,0417 "VV pol. 5.1"</t>
  </si>
  <si>
    <t>331211431</t>
  </si>
  <si>
    <t>Zdivo pilířů z kamene o straně do 750 mm na MC 5 pro spárování</t>
  </si>
  <si>
    <t>-768694864</t>
  </si>
  <si>
    <t>1,6 "VV pol. 7.7"</t>
  </si>
  <si>
    <t>3312R001</t>
  </si>
  <si>
    <t xml:space="preserve">Oprava soklu plotu. </t>
  </si>
  <si>
    <t>1341329003</t>
  </si>
  <si>
    <t>Poznámka k položce:_x000D_
očištění, přespárování a pod cca 5,9 m2, VV pol. 7.9</t>
  </si>
  <si>
    <t>338171113</t>
  </si>
  <si>
    <t>Osazování sloupků a vzpěr plotových ocelových v do 2,00 m se zabetonováním</t>
  </si>
  <si>
    <t>-327340152</t>
  </si>
  <si>
    <t>3 "VV pol. 7.10"</t>
  </si>
  <si>
    <t>338171115</t>
  </si>
  <si>
    <t>Osazování sloupků a vzpěr plotových ocelových v do 2,00 m ukotvením k pevnému podkladu</t>
  </si>
  <si>
    <t>-1920552949</t>
  </si>
  <si>
    <t>Poznámka k položce:_x000D_
VV pol. 7.11</t>
  </si>
  <si>
    <t>348401153</t>
  </si>
  <si>
    <t>Montáž oplocení ze svařovaného pletiva s napínacími dráty v přes 1,5 do 2,0 m</t>
  </si>
  <si>
    <t>-74771133</t>
  </si>
  <si>
    <t>348941112</t>
  </si>
  <si>
    <t>Osazování rámového oplocení na MC v rámu přes 1500 do 2500 mm</t>
  </si>
  <si>
    <t>-347867659</t>
  </si>
  <si>
    <t>-261135780</t>
  </si>
  <si>
    <t>914111112</t>
  </si>
  <si>
    <t>Montáž svislé dopravní značky do velikosti 1 m2 páskováním na sloup</t>
  </si>
  <si>
    <t>-175160085</t>
  </si>
  <si>
    <t>40445619</t>
  </si>
  <si>
    <t>zákazové, příkazové dopravní značky B1-B34, C1-15 500mm</t>
  </si>
  <si>
    <t>-1206000696</t>
  </si>
  <si>
    <t>Poznámka k položce:_x000D_
VV pol. 8</t>
  </si>
  <si>
    <t>40445225</t>
  </si>
  <si>
    <t>sloupek pro dopravní značku Zn D 60mm v 3,5m</t>
  </si>
  <si>
    <t>945272068</t>
  </si>
  <si>
    <t>40445240</t>
  </si>
  <si>
    <t>patka pro sloupek Al D 60mm</t>
  </si>
  <si>
    <t>-1698308626</t>
  </si>
  <si>
    <t>40445253</t>
  </si>
  <si>
    <t>víčko plastové na sloupek D 60mm</t>
  </si>
  <si>
    <t>115245542</t>
  </si>
  <si>
    <t>962023391</t>
  </si>
  <si>
    <t>Bourání zdiva nadzákladového smíšeného na MV nebo MVC přes 1 m3</t>
  </si>
  <si>
    <t>-1841442376</t>
  </si>
  <si>
    <t>1,8 "VV pol. 7.5"</t>
  </si>
  <si>
    <t>966049831</t>
  </si>
  <si>
    <t>Rozebrání prefabrikovaných plotových desek betonových</t>
  </si>
  <si>
    <t>-2036669025</t>
  </si>
  <si>
    <t>Poznámka k položce:_x000D_
VV pol. 7.1</t>
  </si>
  <si>
    <t>156630176</t>
  </si>
  <si>
    <t>3 "VV pol. 7.1"</t>
  </si>
  <si>
    <t>966071822</t>
  </si>
  <si>
    <t>Rozebrání oplocení z drátěného pletiva se čtvercovými oky v přes 1,6 do 2,0 m</t>
  </si>
  <si>
    <t>-327470699</t>
  </si>
  <si>
    <t>8,5 "VV pol. 7.1"</t>
  </si>
  <si>
    <t>966072811</t>
  </si>
  <si>
    <t>Rozebrání rámového oplocení na ocelové sloupky v přes 1 do 2 m</t>
  </si>
  <si>
    <t>-1977594703</t>
  </si>
  <si>
    <t>7 "VV pol. 7.2"</t>
  </si>
  <si>
    <t>Dočasná ocelová lávka dl. 27 m, modulární příhradová konstrukce montáž a demontáž</t>
  </si>
  <si>
    <t>-903601215</t>
  </si>
  <si>
    <t>Poznámka k položce:_x000D_
VV pol. 6.1</t>
  </si>
  <si>
    <t>Měsíční pronájem dočasné lávky ocelové</t>
  </si>
  <si>
    <t>-1761349136</t>
  </si>
  <si>
    <t>9R003</t>
  </si>
  <si>
    <t>Kompozitní lávka přes náhon dl. 6 m, montáž demontáž</t>
  </si>
  <si>
    <t>537536245</t>
  </si>
  <si>
    <t>9R004</t>
  </si>
  <si>
    <t>Měsíční pronájem kompozitní lávky</t>
  </si>
  <si>
    <t>2041367305</t>
  </si>
  <si>
    <t>9R005</t>
  </si>
  <si>
    <t>Recyklovoné pojezdové desky tl. 11,5 mm 1,5 - 10 t</t>
  </si>
  <si>
    <t>732428880</t>
  </si>
  <si>
    <t>Poznámka k položce:_x000D_
VV pol. 6.5 vč. demontáže</t>
  </si>
  <si>
    <t>998214111</t>
  </si>
  <si>
    <t>Přesun hmot pro mosty montované z dílců ŽB nebo předpjatých v do 20 m</t>
  </si>
  <si>
    <t>934191125</t>
  </si>
  <si>
    <t>SEZNAM FIGUR</t>
  </si>
  <si>
    <t>Výměra</t>
  </si>
  <si>
    <t xml:space="preserve"> SO 01</t>
  </si>
  <si>
    <t>Použití figury:</t>
  </si>
  <si>
    <t xml:space="preserve"> SO 02</t>
  </si>
  <si>
    <t xml:space="preserve"> SO 03/ SO 03.1</t>
  </si>
  <si>
    <t xml:space="preserve"> SO 03/ SO 03.2</t>
  </si>
  <si>
    <t xml:space="preserve"> SO 04</t>
  </si>
  <si>
    <t xml:space="preserve"> SO 05</t>
  </si>
  <si>
    <t xml:space="preserve"> SO 06/ SO 06.2</t>
  </si>
  <si>
    <t xml:space="preserve"> SO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</si>
</sst>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8" fillId="3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R5" s="19"/>
      <c r="BE5" s="21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R6" s="19"/>
      <c r="BE6" s="211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</v>
      </c>
      <c r="AR7" s="19"/>
      <c r="BE7" s="211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11"/>
      <c r="BS8" s="16" t="s">
        <v>6</v>
      </c>
    </row>
    <row r="9" spans="1:74" ht="29.25" customHeight="1">
      <c r="B9" s="19"/>
      <c r="AK9" s="23" t="s">
        <v>25</v>
      </c>
      <c r="AN9" s="28" t="s">
        <v>26</v>
      </c>
      <c r="AR9" s="19"/>
      <c r="BE9" s="211"/>
      <c r="BS9" s="16" t="s">
        <v>6</v>
      </c>
    </row>
    <row r="10" spans="1:74" ht="12" customHeight="1">
      <c r="B10" s="19"/>
      <c r="D10" s="26" t="s">
        <v>27</v>
      </c>
      <c r="AK10" s="26" t="s">
        <v>28</v>
      </c>
      <c r="AN10" s="24" t="s">
        <v>1</v>
      </c>
      <c r="AR10" s="19"/>
      <c r="BE10" s="211"/>
      <c r="BS10" s="16" t="s">
        <v>6</v>
      </c>
    </row>
    <row r="11" spans="1:74" ht="18.399999999999999" customHeight="1">
      <c r="B11" s="19"/>
      <c r="E11" s="24" t="s">
        <v>29</v>
      </c>
      <c r="AK11" s="26" t="s">
        <v>30</v>
      </c>
      <c r="AN11" s="24" t="s">
        <v>1</v>
      </c>
      <c r="AR11" s="19"/>
      <c r="BE11" s="211"/>
      <c r="BS11" s="16" t="s">
        <v>6</v>
      </c>
    </row>
    <row r="12" spans="1:74" ht="6.95" customHeight="1">
      <c r="B12" s="19"/>
      <c r="AR12" s="19"/>
      <c r="BE12" s="211"/>
      <c r="BS12" s="16" t="s">
        <v>6</v>
      </c>
    </row>
    <row r="13" spans="1:74" ht="12" customHeight="1">
      <c r="B13" s="19"/>
      <c r="D13" s="26" t="s">
        <v>31</v>
      </c>
      <c r="AK13" s="26" t="s">
        <v>28</v>
      </c>
      <c r="AN13" s="29" t="s">
        <v>32</v>
      </c>
      <c r="AR13" s="19"/>
      <c r="BE13" s="211"/>
      <c r="BS13" s="16" t="s">
        <v>6</v>
      </c>
    </row>
    <row r="14" spans="1:74" ht="12.75">
      <c r="B14" s="19"/>
      <c r="E14" s="216" t="s">
        <v>32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30</v>
      </c>
      <c r="AN14" s="29" t="s">
        <v>32</v>
      </c>
      <c r="AR14" s="19"/>
      <c r="BE14" s="211"/>
      <c r="BS14" s="16" t="s">
        <v>6</v>
      </c>
    </row>
    <row r="15" spans="1:74" ht="6.95" customHeight="1">
      <c r="B15" s="19"/>
      <c r="AR15" s="19"/>
      <c r="BE15" s="211"/>
      <c r="BS15" s="16" t="s">
        <v>3</v>
      </c>
    </row>
    <row r="16" spans="1:74" ht="12" customHeight="1">
      <c r="B16" s="19"/>
      <c r="D16" s="26" t="s">
        <v>33</v>
      </c>
      <c r="AK16" s="26" t="s">
        <v>28</v>
      </c>
      <c r="AN16" s="24" t="s">
        <v>1</v>
      </c>
      <c r="AR16" s="19"/>
      <c r="BE16" s="211"/>
      <c r="BS16" s="16" t="s">
        <v>3</v>
      </c>
    </row>
    <row r="17" spans="2:71" ht="18.399999999999999" customHeight="1">
      <c r="B17" s="19"/>
      <c r="E17" s="24" t="s">
        <v>34</v>
      </c>
      <c r="AK17" s="26" t="s">
        <v>30</v>
      </c>
      <c r="AN17" s="24" t="s">
        <v>1</v>
      </c>
      <c r="AR17" s="19"/>
      <c r="BE17" s="211"/>
      <c r="BS17" s="16" t="s">
        <v>35</v>
      </c>
    </row>
    <row r="18" spans="2:71" ht="6.95" customHeight="1">
      <c r="B18" s="19"/>
      <c r="AR18" s="19"/>
      <c r="BE18" s="211"/>
      <c r="BS18" s="16" t="s">
        <v>6</v>
      </c>
    </row>
    <row r="19" spans="2:71" ht="12" customHeight="1">
      <c r="B19" s="19"/>
      <c r="D19" s="26" t="s">
        <v>36</v>
      </c>
      <c r="AK19" s="26" t="s">
        <v>28</v>
      </c>
      <c r="AN19" s="24" t="s">
        <v>1</v>
      </c>
      <c r="AR19" s="19"/>
      <c r="BE19" s="211"/>
      <c r="BS19" s="16" t="s">
        <v>6</v>
      </c>
    </row>
    <row r="20" spans="2:71" ht="18.399999999999999" customHeight="1">
      <c r="B20" s="19"/>
      <c r="E20" s="24" t="s">
        <v>37</v>
      </c>
      <c r="AK20" s="26" t="s">
        <v>30</v>
      </c>
      <c r="AN20" s="24" t="s">
        <v>1</v>
      </c>
      <c r="AR20" s="19"/>
      <c r="BE20" s="211"/>
      <c r="BS20" s="16" t="s">
        <v>35</v>
      </c>
    </row>
    <row r="21" spans="2:71" ht="6.95" customHeight="1">
      <c r="B21" s="19"/>
      <c r="AR21" s="19"/>
      <c r="BE21" s="211"/>
    </row>
    <row r="22" spans="2:71" ht="12" customHeight="1">
      <c r="B22" s="19"/>
      <c r="D22" s="26" t="s">
        <v>38</v>
      </c>
      <c r="AR22" s="19"/>
      <c r="BE22" s="211"/>
    </row>
    <row r="23" spans="2:7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1"/>
    </row>
    <row r="24" spans="2:71" ht="6.95" customHeight="1">
      <c r="B24" s="19"/>
      <c r="AR24" s="19"/>
      <c r="BE24" s="211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11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R26" s="32"/>
      <c r="BE26" s="211"/>
    </row>
    <row r="27" spans="2:71" s="1" customFormat="1" ht="6.95" customHeight="1">
      <c r="B27" s="32"/>
      <c r="AR27" s="32"/>
      <c r="BE27" s="211"/>
    </row>
    <row r="28" spans="2:71" s="1" customFormat="1" ht="12.75">
      <c r="B28" s="32"/>
      <c r="L28" s="221" t="s">
        <v>40</v>
      </c>
      <c r="M28" s="221"/>
      <c r="N28" s="221"/>
      <c r="O28" s="221"/>
      <c r="P28" s="221"/>
      <c r="W28" s="221" t="s">
        <v>41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42</v>
      </c>
      <c r="AL28" s="221"/>
      <c r="AM28" s="221"/>
      <c r="AN28" s="221"/>
      <c r="AO28" s="221"/>
      <c r="AR28" s="32"/>
      <c r="BE28" s="211"/>
    </row>
    <row r="29" spans="2:71" s="2" customFormat="1" ht="14.45" customHeight="1">
      <c r="B29" s="36"/>
      <c r="D29" s="26" t="s">
        <v>43</v>
      </c>
      <c r="F29" s="26" t="s">
        <v>44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6"/>
      <c r="BE29" s="212"/>
    </row>
    <row r="30" spans="2:71" s="2" customFormat="1" ht="14.45" customHeight="1">
      <c r="B30" s="36"/>
      <c r="F30" s="26" t="s">
        <v>45</v>
      </c>
      <c r="L30" s="224">
        <v>0.12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6"/>
      <c r="BE30" s="212"/>
    </row>
    <row r="31" spans="2:71" s="2" customFormat="1" ht="14.45" hidden="1" customHeight="1">
      <c r="B31" s="36"/>
      <c r="F31" s="26" t="s">
        <v>46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12"/>
    </row>
    <row r="32" spans="2:71" s="2" customFormat="1" ht="14.45" hidden="1" customHeight="1">
      <c r="B32" s="36"/>
      <c r="F32" s="26" t="s">
        <v>47</v>
      </c>
      <c r="L32" s="224">
        <v>0.12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12"/>
    </row>
    <row r="33" spans="2:57" s="2" customFormat="1" ht="14.45" hidden="1" customHeight="1">
      <c r="B33" s="36"/>
      <c r="F33" s="26" t="s">
        <v>48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12"/>
    </row>
    <row r="34" spans="2:57" s="1" customFormat="1" ht="6.95" customHeight="1">
      <c r="B34" s="32"/>
      <c r="AR34" s="32"/>
      <c r="BE34" s="211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28" t="s">
        <v>51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0</v>
      </c>
      <c r="AL35" s="226"/>
      <c r="AM35" s="226"/>
      <c r="AN35" s="226"/>
      <c r="AO35" s="22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0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6" t="s">
        <v>13</v>
      </c>
      <c r="L84" s="3" t="str">
        <f>K5</f>
        <v>211095</v>
      </c>
      <c r="AR84" s="48"/>
    </row>
    <row r="85" spans="1:91" s="4" customFormat="1" ht="36.950000000000003" customHeight="1">
      <c r="B85" s="49"/>
      <c r="C85" s="50" t="s">
        <v>16</v>
      </c>
      <c r="L85" s="208" t="str">
        <f>K6</f>
        <v>02.060 Opatření v úseku Brantice, OHO, dílčí stavba 02.061 Jez Brantice, stavba č. 5882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6" t="s">
        <v>21</v>
      </c>
      <c r="L87" s="51" t="str">
        <f>IF(K8="","",K8)</f>
        <v>Krnov</v>
      </c>
      <c r="AI87" s="26" t="s">
        <v>23</v>
      </c>
      <c r="AM87" s="238" t="str">
        <f>IF(AN8= "","",AN8)</f>
        <v>15. 6. 2022</v>
      </c>
      <c r="AN87" s="23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6" t="s">
        <v>27</v>
      </c>
      <c r="L89" s="3" t="str">
        <f>IF(E11= "","",E11)</f>
        <v>Povodí Odry, státní podnik</v>
      </c>
      <c r="AI89" s="26" t="s">
        <v>33</v>
      </c>
      <c r="AM89" s="236" t="str">
        <f>IF(E17="","",E17)</f>
        <v xml:space="preserve"> </v>
      </c>
      <c r="AN89" s="237"/>
      <c r="AO89" s="237"/>
      <c r="AP89" s="237"/>
      <c r="AR89" s="32"/>
      <c r="AS89" s="240" t="s">
        <v>59</v>
      </c>
      <c r="AT89" s="241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6" t="s">
        <v>31</v>
      </c>
      <c r="L90" s="3" t="str">
        <f>IF(E14= "Vyplň údaj","",E14)</f>
        <v/>
      </c>
      <c r="AI90" s="26" t="s">
        <v>36</v>
      </c>
      <c r="AM90" s="236" t="str">
        <f>IF(E20="","",E20)</f>
        <v>Ing. Michal Jendruščák</v>
      </c>
      <c r="AN90" s="237"/>
      <c r="AO90" s="237"/>
      <c r="AP90" s="237"/>
      <c r="AR90" s="32"/>
      <c r="AS90" s="242"/>
      <c r="AT90" s="243"/>
      <c r="BD90" s="56"/>
    </row>
    <row r="91" spans="1:91" s="1" customFormat="1" ht="10.9" customHeight="1">
      <c r="B91" s="32"/>
      <c r="AR91" s="32"/>
      <c r="AS91" s="242"/>
      <c r="AT91" s="243"/>
      <c r="BD91" s="56"/>
    </row>
    <row r="92" spans="1:91" s="1" customFormat="1" ht="29.25" customHeight="1">
      <c r="B92" s="32"/>
      <c r="C92" s="203" t="s">
        <v>60</v>
      </c>
      <c r="D92" s="204"/>
      <c r="E92" s="204"/>
      <c r="F92" s="204"/>
      <c r="G92" s="204"/>
      <c r="H92" s="57"/>
      <c r="I92" s="207" t="s">
        <v>61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30" t="s">
        <v>62</v>
      </c>
      <c r="AH92" s="204"/>
      <c r="AI92" s="204"/>
      <c r="AJ92" s="204"/>
      <c r="AK92" s="204"/>
      <c r="AL92" s="204"/>
      <c r="AM92" s="204"/>
      <c r="AN92" s="207" t="s">
        <v>63</v>
      </c>
      <c r="AO92" s="204"/>
      <c r="AP92" s="239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44">
        <f>ROUND(AG95+SUM(AG96:AG98)+SUM(AG101:AG103)+AG105,2)</f>
        <v>0</v>
      </c>
      <c r="AH94" s="244"/>
      <c r="AI94" s="244"/>
      <c r="AJ94" s="244"/>
      <c r="AK94" s="244"/>
      <c r="AL94" s="244"/>
      <c r="AM94" s="244"/>
      <c r="AN94" s="245">
        <f t="shared" ref="AN94:AN105" si="0">SUM(AG94,AT94)</f>
        <v>0</v>
      </c>
      <c r="AO94" s="245"/>
      <c r="AP94" s="245"/>
      <c r="AQ94" s="67" t="s">
        <v>1</v>
      </c>
      <c r="AR94" s="63"/>
      <c r="AS94" s="68">
        <f>ROUND(AS95+SUM(AS96:AS98)+SUM(AS101:AS103)+AS105,2)</f>
        <v>0</v>
      </c>
      <c r="AT94" s="69">
        <f t="shared" ref="AT94:AT105" si="1">ROUND(SUM(AV94:AW94),2)</f>
        <v>0</v>
      </c>
      <c r="AU94" s="70">
        <f>ROUND(AU95+SUM(AU96:AU98)+SUM(AU101:AU103)+AU105,5)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ROUND(AZ95+SUM(AZ96:AZ98)+SUM(AZ101:AZ103)+AZ105,2)</f>
        <v>0</v>
      </c>
      <c r="BA94" s="69">
        <f>ROUND(BA95+SUM(BA96:BA98)+SUM(BA101:BA103)+BA105,2)</f>
        <v>0</v>
      </c>
      <c r="BB94" s="69">
        <f>ROUND(BB95+SUM(BB96:BB98)+SUM(BB101:BB103)+BB105,2)</f>
        <v>0</v>
      </c>
      <c r="BC94" s="69">
        <f>ROUND(BC95+SUM(BC96:BC98)+SUM(BC101:BC103)+BC105,2)</f>
        <v>0</v>
      </c>
      <c r="BD94" s="71">
        <f>ROUND(BD95+SUM(BD96:BD98)+SUM(BD101:BD103)+BD105,2)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4</v>
      </c>
      <c r="BX94" s="72" t="s">
        <v>82</v>
      </c>
      <c r="CL94" s="72" t="s">
        <v>19</v>
      </c>
    </row>
    <row r="95" spans="1:91" s="6" customFormat="1" ht="16.5" customHeight="1">
      <c r="A95" s="74" t="s">
        <v>83</v>
      </c>
      <c r="B95" s="75"/>
      <c r="C95" s="76"/>
      <c r="D95" s="205" t="s">
        <v>84</v>
      </c>
      <c r="E95" s="205"/>
      <c r="F95" s="205"/>
      <c r="G95" s="205"/>
      <c r="H95" s="205"/>
      <c r="I95" s="77"/>
      <c r="J95" s="205" t="s">
        <v>85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31">
        <f>OST!J30</f>
        <v>0</v>
      </c>
      <c r="AH95" s="232"/>
      <c r="AI95" s="232"/>
      <c r="AJ95" s="232"/>
      <c r="AK95" s="232"/>
      <c r="AL95" s="232"/>
      <c r="AM95" s="232"/>
      <c r="AN95" s="231">
        <f t="shared" si="0"/>
        <v>0</v>
      </c>
      <c r="AO95" s="232"/>
      <c r="AP95" s="232"/>
      <c r="AQ95" s="78" t="s">
        <v>84</v>
      </c>
      <c r="AR95" s="75"/>
      <c r="AS95" s="79">
        <v>0</v>
      </c>
      <c r="AT95" s="80">
        <f t="shared" si="1"/>
        <v>0</v>
      </c>
      <c r="AU95" s="81">
        <f>OST!P121</f>
        <v>0</v>
      </c>
      <c r="AV95" s="80">
        <f>OST!J33</f>
        <v>0</v>
      </c>
      <c r="AW95" s="80">
        <f>OST!J34</f>
        <v>0</v>
      </c>
      <c r="AX95" s="80">
        <f>OST!J35</f>
        <v>0</v>
      </c>
      <c r="AY95" s="80">
        <f>OST!J36</f>
        <v>0</v>
      </c>
      <c r="AZ95" s="80">
        <f>OST!F33</f>
        <v>0</v>
      </c>
      <c r="BA95" s="80">
        <f>OST!F34</f>
        <v>0</v>
      </c>
      <c r="BB95" s="80">
        <f>OST!F35</f>
        <v>0</v>
      </c>
      <c r="BC95" s="80">
        <f>OST!F36</f>
        <v>0</v>
      </c>
      <c r="BD95" s="82">
        <f>OST!F37</f>
        <v>0</v>
      </c>
      <c r="BT95" s="83" t="s">
        <v>86</v>
      </c>
      <c r="BV95" s="83" t="s">
        <v>81</v>
      </c>
      <c r="BW95" s="83" t="s">
        <v>87</v>
      </c>
      <c r="BX95" s="83" t="s">
        <v>4</v>
      </c>
      <c r="CL95" s="83" t="s">
        <v>88</v>
      </c>
      <c r="CM95" s="83" t="s">
        <v>89</v>
      </c>
    </row>
    <row r="96" spans="1:91" s="6" customFormat="1" ht="16.5" customHeight="1">
      <c r="A96" s="74" t="s">
        <v>83</v>
      </c>
      <c r="B96" s="75"/>
      <c r="C96" s="76"/>
      <c r="D96" s="205" t="s">
        <v>90</v>
      </c>
      <c r="E96" s="205"/>
      <c r="F96" s="205"/>
      <c r="G96" s="205"/>
      <c r="H96" s="205"/>
      <c r="I96" s="77"/>
      <c r="J96" s="205" t="s">
        <v>91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31">
        <f>'SO 01'!J30</f>
        <v>0</v>
      </c>
      <c r="AH96" s="232"/>
      <c r="AI96" s="232"/>
      <c r="AJ96" s="232"/>
      <c r="AK96" s="232"/>
      <c r="AL96" s="232"/>
      <c r="AM96" s="232"/>
      <c r="AN96" s="231">
        <f t="shared" si="0"/>
        <v>0</v>
      </c>
      <c r="AO96" s="232"/>
      <c r="AP96" s="232"/>
      <c r="AQ96" s="78" t="s">
        <v>92</v>
      </c>
      <c r="AR96" s="75"/>
      <c r="AS96" s="79">
        <v>0</v>
      </c>
      <c r="AT96" s="80">
        <f t="shared" si="1"/>
        <v>0</v>
      </c>
      <c r="AU96" s="81">
        <f>'SO 01'!P134</f>
        <v>0</v>
      </c>
      <c r="AV96" s="80">
        <f>'SO 01'!J33</f>
        <v>0</v>
      </c>
      <c r="AW96" s="80">
        <f>'SO 01'!J34</f>
        <v>0</v>
      </c>
      <c r="AX96" s="80">
        <f>'SO 01'!J35</f>
        <v>0</v>
      </c>
      <c r="AY96" s="80">
        <f>'SO 01'!J36</f>
        <v>0</v>
      </c>
      <c r="AZ96" s="80">
        <f>'SO 01'!F33</f>
        <v>0</v>
      </c>
      <c r="BA96" s="80">
        <f>'SO 01'!F34</f>
        <v>0</v>
      </c>
      <c r="BB96" s="80">
        <f>'SO 01'!F35</f>
        <v>0</v>
      </c>
      <c r="BC96" s="80">
        <f>'SO 01'!F36</f>
        <v>0</v>
      </c>
      <c r="BD96" s="82">
        <f>'SO 01'!F37</f>
        <v>0</v>
      </c>
      <c r="BT96" s="83" t="s">
        <v>86</v>
      </c>
      <c r="BV96" s="83" t="s">
        <v>81</v>
      </c>
      <c r="BW96" s="83" t="s">
        <v>93</v>
      </c>
      <c r="BX96" s="83" t="s">
        <v>4</v>
      </c>
      <c r="CL96" s="83" t="s">
        <v>88</v>
      </c>
      <c r="CM96" s="83" t="s">
        <v>89</v>
      </c>
    </row>
    <row r="97" spans="1:91" s="6" customFormat="1" ht="16.5" customHeight="1">
      <c r="A97" s="74" t="s">
        <v>83</v>
      </c>
      <c r="B97" s="75"/>
      <c r="C97" s="76"/>
      <c r="D97" s="205" t="s">
        <v>94</v>
      </c>
      <c r="E97" s="205"/>
      <c r="F97" s="205"/>
      <c r="G97" s="205"/>
      <c r="H97" s="205"/>
      <c r="I97" s="77"/>
      <c r="J97" s="205" t="s">
        <v>95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31">
        <f>'SO 02'!J30</f>
        <v>0</v>
      </c>
      <c r="AH97" s="232"/>
      <c r="AI97" s="232"/>
      <c r="AJ97" s="232"/>
      <c r="AK97" s="232"/>
      <c r="AL97" s="232"/>
      <c r="AM97" s="232"/>
      <c r="AN97" s="231">
        <f t="shared" si="0"/>
        <v>0</v>
      </c>
      <c r="AO97" s="232"/>
      <c r="AP97" s="232"/>
      <c r="AQ97" s="78" t="s">
        <v>92</v>
      </c>
      <c r="AR97" s="75"/>
      <c r="AS97" s="79">
        <v>0</v>
      </c>
      <c r="AT97" s="80">
        <f t="shared" si="1"/>
        <v>0</v>
      </c>
      <c r="AU97" s="81">
        <f>'SO 02'!P130</f>
        <v>0</v>
      </c>
      <c r="AV97" s="80">
        <f>'SO 02'!J33</f>
        <v>0</v>
      </c>
      <c r="AW97" s="80">
        <f>'SO 02'!J34</f>
        <v>0</v>
      </c>
      <c r="AX97" s="80">
        <f>'SO 02'!J35</f>
        <v>0</v>
      </c>
      <c r="AY97" s="80">
        <f>'SO 02'!J36</f>
        <v>0</v>
      </c>
      <c r="AZ97" s="80">
        <f>'SO 02'!F33</f>
        <v>0</v>
      </c>
      <c r="BA97" s="80">
        <f>'SO 02'!F34</f>
        <v>0</v>
      </c>
      <c r="BB97" s="80">
        <f>'SO 02'!F35</f>
        <v>0</v>
      </c>
      <c r="BC97" s="80">
        <f>'SO 02'!F36</f>
        <v>0</v>
      </c>
      <c r="BD97" s="82">
        <f>'SO 02'!F37</f>
        <v>0</v>
      </c>
      <c r="BT97" s="83" t="s">
        <v>86</v>
      </c>
      <c r="BV97" s="83" t="s">
        <v>81</v>
      </c>
      <c r="BW97" s="83" t="s">
        <v>96</v>
      </c>
      <c r="BX97" s="83" t="s">
        <v>4</v>
      </c>
      <c r="CL97" s="83" t="s">
        <v>88</v>
      </c>
      <c r="CM97" s="83" t="s">
        <v>89</v>
      </c>
    </row>
    <row r="98" spans="1:91" s="6" customFormat="1" ht="24.75" customHeight="1">
      <c r="B98" s="75"/>
      <c r="C98" s="76"/>
      <c r="D98" s="205" t="s">
        <v>97</v>
      </c>
      <c r="E98" s="205"/>
      <c r="F98" s="205"/>
      <c r="G98" s="205"/>
      <c r="H98" s="205"/>
      <c r="I98" s="77"/>
      <c r="J98" s="205" t="s">
        <v>98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33">
        <f>ROUND(SUM(AG99:AG100),2)</f>
        <v>0</v>
      </c>
      <c r="AH98" s="232"/>
      <c r="AI98" s="232"/>
      <c r="AJ98" s="232"/>
      <c r="AK98" s="232"/>
      <c r="AL98" s="232"/>
      <c r="AM98" s="232"/>
      <c r="AN98" s="231">
        <f t="shared" si="0"/>
        <v>0</v>
      </c>
      <c r="AO98" s="232"/>
      <c r="AP98" s="232"/>
      <c r="AQ98" s="78" t="s">
        <v>92</v>
      </c>
      <c r="AR98" s="75"/>
      <c r="AS98" s="79">
        <f>ROUND(SUM(AS99:AS100),2)</f>
        <v>0</v>
      </c>
      <c r="AT98" s="80">
        <f t="shared" si="1"/>
        <v>0</v>
      </c>
      <c r="AU98" s="81">
        <f>ROUND(SUM(AU99:AU100),5)</f>
        <v>0</v>
      </c>
      <c r="AV98" s="80">
        <f>ROUND(AZ98*L29,2)</f>
        <v>0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ROUND(SUM(AZ99:AZ100),2)</f>
        <v>0</v>
      </c>
      <c r="BA98" s="80">
        <f>ROUND(SUM(BA99:BA100),2)</f>
        <v>0</v>
      </c>
      <c r="BB98" s="80">
        <f>ROUND(SUM(BB99:BB100),2)</f>
        <v>0</v>
      </c>
      <c r="BC98" s="80">
        <f>ROUND(SUM(BC99:BC100),2)</f>
        <v>0</v>
      </c>
      <c r="BD98" s="82">
        <f>ROUND(SUM(BD99:BD100),2)</f>
        <v>0</v>
      </c>
      <c r="BS98" s="83" t="s">
        <v>78</v>
      </c>
      <c r="BT98" s="83" t="s">
        <v>86</v>
      </c>
      <c r="BU98" s="83" t="s">
        <v>80</v>
      </c>
      <c r="BV98" s="83" t="s">
        <v>81</v>
      </c>
      <c r="BW98" s="83" t="s">
        <v>99</v>
      </c>
      <c r="BX98" s="83" t="s">
        <v>4</v>
      </c>
      <c r="CL98" s="83" t="s">
        <v>88</v>
      </c>
      <c r="CM98" s="83" t="s">
        <v>89</v>
      </c>
    </row>
    <row r="99" spans="1:91" s="3" customFormat="1" ht="16.5" customHeight="1">
      <c r="A99" s="74" t="s">
        <v>83</v>
      </c>
      <c r="B99" s="48"/>
      <c r="C99" s="9"/>
      <c r="D99" s="9"/>
      <c r="E99" s="206" t="s">
        <v>100</v>
      </c>
      <c r="F99" s="206"/>
      <c r="G99" s="206"/>
      <c r="H99" s="206"/>
      <c r="I99" s="206"/>
      <c r="J99" s="9"/>
      <c r="K99" s="206" t="s">
        <v>101</v>
      </c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34">
        <f>'SO 03.1'!J32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4" t="s">
        <v>102</v>
      </c>
      <c r="AR99" s="48"/>
      <c r="AS99" s="85">
        <v>0</v>
      </c>
      <c r="AT99" s="86">
        <f t="shared" si="1"/>
        <v>0</v>
      </c>
      <c r="AU99" s="87">
        <f>'SO 03.1'!P136</f>
        <v>0</v>
      </c>
      <c r="AV99" s="86">
        <f>'SO 03.1'!J35</f>
        <v>0</v>
      </c>
      <c r="AW99" s="86">
        <f>'SO 03.1'!J36</f>
        <v>0</v>
      </c>
      <c r="AX99" s="86">
        <f>'SO 03.1'!J37</f>
        <v>0</v>
      </c>
      <c r="AY99" s="86">
        <f>'SO 03.1'!J38</f>
        <v>0</v>
      </c>
      <c r="AZ99" s="86">
        <f>'SO 03.1'!F35</f>
        <v>0</v>
      </c>
      <c r="BA99" s="86">
        <f>'SO 03.1'!F36</f>
        <v>0</v>
      </c>
      <c r="BB99" s="86">
        <f>'SO 03.1'!F37</f>
        <v>0</v>
      </c>
      <c r="BC99" s="86">
        <f>'SO 03.1'!F38</f>
        <v>0</v>
      </c>
      <c r="BD99" s="88">
        <f>'SO 03.1'!F39</f>
        <v>0</v>
      </c>
      <c r="BT99" s="24" t="s">
        <v>89</v>
      </c>
      <c r="BV99" s="24" t="s">
        <v>81</v>
      </c>
      <c r="BW99" s="24" t="s">
        <v>103</v>
      </c>
      <c r="BX99" s="24" t="s">
        <v>99</v>
      </c>
      <c r="CL99" s="24" t="s">
        <v>88</v>
      </c>
    </row>
    <row r="100" spans="1:91" s="3" customFormat="1" ht="16.5" customHeight="1">
      <c r="A100" s="74" t="s">
        <v>83</v>
      </c>
      <c r="B100" s="48"/>
      <c r="C100" s="9"/>
      <c r="D100" s="9"/>
      <c r="E100" s="206" t="s">
        <v>104</v>
      </c>
      <c r="F100" s="206"/>
      <c r="G100" s="206"/>
      <c r="H100" s="206"/>
      <c r="I100" s="206"/>
      <c r="J100" s="9"/>
      <c r="K100" s="206" t="s">
        <v>105</v>
      </c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34">
        <f>'SO 03.2'!J32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84" t="s">
        <v>102</v>
      </c>
      <c r="AR100" s="48"/>
      <c r="AS100" s="85">
        <v>0</v>
      </c>
      <c r="AT100" s="86">
        <f t="shared" si="1"/>
        <v>0</v>
      </c>
      <c r="AU100" s="87">
        <f>'SO 03.2'!P142</f>
        <v>0</v>
      </c>
      <c r="AV100" s="86">
        <f>'SO 03.2'!J35</f>
        <v>0</v>
      </c>
      <c r="AW100" s="86">
        <f>'SO 03.2'!J36</f>
        <v>0</v>
      </c>
      <c r="AX100" s="86">
        <f>'SO 03.2'!J37</f>
        <v>0</v>
      </c>
      <c r="AY100" s="86">
        <f>'SO 03.2'!J38</f>
        <v>0</v>
      </c>
      <c r="AZ100" s="86">
        <f>'SO 03.2'!F35</f>
        <v>0</v>
      </c>
      <c r="BA100" s="86">
        <f>'SO 03.2'!F36</f>
        <v>0</v>
      </c>
      <c r="BB100" s="86">
        <f>'SO 03.2'!F37</f>
        <v>0</v>
      </c>
      <c r="BC100" s="86">
        <f>'SO 03.2'!F38</f>
        <v>0</v>
      </c>
      <c r="BD100" s="88">
        <f>'SO 03.2'!F39</f>
        <v>0</v>
      </c>
      <c r="BT100" s="24" t="s">
        <v>89</v>
      </c>
      <c r="BV100" s="24" t="s">
        <v>81</v>
      </c>
      <c r="BW100" s="24" t="s">
        <v>106</v>
      </c>
      <c r="BX100" s="24" t="s">
        <v>99</v>
      </c>
      <c r="CL100" s="24" t="s">
        <v>88</v>
      </c>
    </row>
    <row r="101" spans="1:91" s="6" customFormat="1" ht="16.5" customHeight="1">
      <c r="A101" s="74" t="s">
        <v>83</v>
      </c>
      <c r="B101" s="75"/>
      <c r="C101" s="76"/>
      <c r="D101" s="205" t="s">
        <v>107</v>
      </c>
      <c r="E101" s="205"/>
      <c r="F101" s="205"/>
      <c r="G101" s="205"/>
      <c r="H101" s="205"/>
      <c r="I101" s="77"/>
      <c r="J101" s="205" t="s">
        <v>108</v>
      </c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31">
        <f>'SO 04'!J30</f>
        <v>0</v>
      </c>
      <c r="AH101" s="232"/>
      <c r="AI101" s="232"/>
      <c r="AJ101" s="232"/>
      <c r="AK101" s="232"/>
      <c r="AL101" s="232"/>
      <c r="AM101" s="232"/>
      <c r="AN101" s="231">
        <f t="shared" si="0"/>
        <v>0</v>
      </c>
      <c r="AO101" s="232"/>
      <c r="AP101" s="232"/>
      <c r="AQ101" s="78" t="s">
        <v>92</v>
      </c>
      <c r="AR101" s="75"/>
      <c r="AS101" s="79">
        <v>0</v>
      </c>
      <c r="AT101" s="80">
        <f t="shared" si="1"/>
        <v>0</v>
      </c>
      <c r="AU101" s="81">
        <f>'SO 04'!P135</f>
        <v>0</v>
      </c>
      <c r="AV101" s="80">
        <f>'SO 04'!J33</f>
        <v>0</v>
      </c>
      <c r="AW101" s="80">
        <f>'SO 04'!J34</f>
        <v>0</v>
      </c>
      <c r="AX101" s="80">
        <f>'SO 04'!J35</f>
        <v>0</v>
      </c>
      <c r="AY101" s="80">
        <f>'SO 04'!J36</f>
        <v>0</v>
      </c>
      <c r="AZ101" s="80">
        <f>'SO 04'!F33</f>
        <v>0</v>
      </c>
      <c r="BA101" s="80">
        <f>'SO 04'!F34</f>
        <v>0</v>
      </c>
      <c r="BB101" s="80">
        <f>'SO 04'!F35</f>
        <v>0</v>
      </c>
      <c r="BC101" s="80">
        <f>'SO 04'!F36</f>
        <v>0</v>
      </c>
      <c r="BD101" s="82">
        <f>'SO 04'!F37</f>
        <v>0</v>
      </c>
      <c r="BT101" s="83" t="s">
        <v>86</v>
      </c>
      <c r="BV101" s="83" t="s">
        <v>81</v>
      </c>
      <c r="BW101" s="83" t="s">
        <v>109</v>
      </c>
      <c r="BX101" s="83" t="s">
        <v>4</v>
      </c>
      <c r="CL101" s="83" t="s">
        <v>88</v>
      </c>
      <c r="CM101" s="83" t="s">
        <v>89</v>
      </c>
    </row>
    <row r="102" spans="1:91" s="6" customFormat="1" ht="16.5" customHeight="1">
      <c r="A102" s="74" t="s">
        <v>83</v>
      </c>
      <c r="B102" s="75"/>
      <c r="C102" s="76"/>
      <c r="D102" s="205" t="s">
        <v>110</v>
      </c>
      <c r="E102" s="205"/>
      <c r="F102" s="205"/>
      <c r="G102" s="205"/>
      <c r="H102" s="205"/>
      <c r="I102" s="77"/>
      <c r="J102" s="205" t="s">
        <v>111</v>
      </c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31">
        <f>'SO 05'!J30</f>
        <v>0</v>
      </c>
      <c r="AH102" s="232"/>
      <c r="AI102" s="232"/>
      <c r="AJ102" s="232"/>
      <c r="AK102" s="232"/>
      <c r="AL102" s="232"/>
      <c r="AM102" s="232"/>
      <c r="AN102" s="231">
        <f t="shared" si="0"/>
        <v>0</v>
      </c>
      <c r="AO102" s="232"/>
      <c r="AP102" s="232"/>
      <c r="AQ102" s="78" t="s">
        <v>92</v>
      </c>
      <c r="AR102" s="75"/>
      <c r="AS102" s="79">
        <v>0</v>
      </c>
      <c r="AT102" s="80">
        <f t="shared" si="1"/>
        <v>0</v>
      </c>
      <c r="AU102" s="81">
        <f>'SO 05'!P129</f>
        <v>0</v>
      </c>
      <c r="AV102" s="80">
        <f>'SO 05'!J33</f>
        <v>0</v>
      </c>
      <c r="AW102" s="80">
        <f>'SO 05'!J34</f>
        <v>0</v>
      </c>
      <c r="AX102" s="80">
        <f>'SO 05'!J35</f>
        <v>0</v>
      </c>
      <c r="AY102" s="80">
        <f>'SO 05'!J36</f>
        <v>0</v>
      </c>
      <c r="AZ102" s="80">
        <f>'SO 05'!F33</f>
        <v>0</v>
      </c>
      <c r="BA102" s="80">
        <f>'SO 05'!F34</f>
        <v>0</v>
      </c>
      <c r="BB102" s="80">
        <f>'SO 05'!F35</f>
        <v>0</v>
      </c>
      <c r="BC102" s="80">
        <f>'SO 05'!F36</f>
        <v>0</v>
      </c>
      <c r="BD102" s="82">
        <f>'SO 05'!F37</f>
        <v>0</v>
      </c>
      <c r="BT102" s="83" t="s">
        <v>86</v>
      </c>
      <c r="BV102" s="83" t="s">
        <v>81</v>
      </c>
      <c r="BW102" s="83" t="s">
        <v>112</v>
      </c>
      <c r="BX102" s="83" t="s">
        <v>4</v>
      </c>
      <c r="CL102" s="83" t="s">
        <v>88</v>
      </c>
      <c r="CM102" s="83" t="s">
        <v>89</v>
      </c>
    </row>
    <row r="103" spans="1:91" s="6" customFormat="1" ht="16.5" customHeight="1">
      <c r="B103" s="75"/>
      <c r="C103" s="76"/>
      <c r="D103" s="205" t="s">
        <v>113</v>
      </c>
      <c r="E103" s="205"/>
      <c r="F103" s="205"/>
      <c r="G103" s="205"/>
      <c r="H103" s="205"/>
      <c r="I103" s="77"/>
      <c r="J103" s="205" t="s">
        <v>114</v>
      </c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33">
        <f>ROUND(AG104,2)</f>
        <v>0</v>
      </c>
      <c r="AH103" s="232"/>
      <c r="AI103" s="232"/>
      <c r="AJ103" s="232"/>
      <c r="AK103" s="232"/>
      <c r="AL103" s="232"/>
      <c r="AM103" s="232"/>
      <c r="AN103" s="231">
        <f t="shared" si="0"/>
        <v>0</v>
      </c>
      <c r="AO103" s="232"/>
      <c r="AP103" s="232"/>
      <c r="AQ103" s="78" t="s">
        <v>92</v>
      </c>
      <c r="AR103" s="75"/>
      <c r="AS103" s="79">
        <f>ROUND(AS104,2)</f>
        <v>0</v>
      </c>
      <c r="AT103" s="80">
        <f t="shared" si="1"/>
        <v>0</v>
      </c>
      <c r="AU103" s="81">
        <f>ROUND(AU104,5)</f>
        <v>0</v>
      </c>
      <c r="AV103" s="80">
        <f>ROUND(AZ103*L29,2)</f>
        <v>0</v>
      </c>
      <c r="AW103" s="80">
        <f>ROUND(BA103*L30,2)</f>
        <v>0</v>
      </c>
      <c r="AX103" s="80">
        <f>ROUND(BB103*L29,2)</f>
        <v>0</v>
      </c>
      <c r="AY103" s="80">
        <f>ROUND(BC103*L30,2)</f>
        <v>0</v>
      </c>
      <c r="AZ103" s="80">
        <f>ROUND(AZ104,2)</f>
        <v>0</v>
      </c>
      <c r="BA103" s="80">
        <f>ROUND(BA104,2)</f>
        <v>0</v>
      </c>
      <c r="BB103" s="80">
        <f>ROUND(BB104,2)</f>
        <v>0</v>
      </c>
      <c r="BC103" s="80">
        <f>ROUND(BC104,2)</f>
        <v>0</v>
      </c>
      <c r="BD103" s="82">
        <f>ROUND(BD104,2)</f>
        <v>0</v>
      </c>
      <c r="BS103" s="83" t="s">
        <v>78</v>
      </c>
      <c r="BT103" s="83" t="s">
        <v>86</v>
      </c>
      <c r="BU103" s="83" t="s">
        <v>80</v>
      </c>
      <c r="BV103" s="83" t="s">
        <v>81</v>
      </c>
      <c r="BW103" s="83" t="s">
        <v>115</v>
      </c>
      <c r="BX103" s="83" t="s">
        <v>4</v>
      </c>
      <c r="CL103" s="83" t="s">
        <v>88</v>
      </c>
      <c r="CM103" s="83" t="s">
        <v>89</v>
      </c>
    </row>
    <row r="104" spans="1:91" s="3" customFormat="1" ht="16.5" customHeight="1">
      <c r="A104" s="74" t="s">
        <v>83</v>
      </c>
      <c r="B104" s="48"/>
      <c r="C104" s="9"/>
      <c r="D104" s="9"/>
      <c r="E104" s="206" t="s">
        <v>116</v>
      </c>
      <c r="F104" s="206"/>
      <c r="G104" s="206"/>
      <c r="H104" s="206"/>
      <c r="I104" s="206"/>
      <c r="J104" s="9"/>
      <c r="K104" s="206" t="s">
        <v>117</v>
      </c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34">
        <f>'SO 06.2'!J32</f>
        <v>0</v>
      </c>
      <c r="AH104" s="235"/>
      <c r="AI104" s="235"/>
      <c r="AJ104" s="235"/>
      <c r="AK104" s="235"/>
      <c r="AL104" s="235"/>
      <c r="AM104" s="235"/>
      <c r="AN104" s="234">
        <f t="shared" si="0"/>
        <v>0</v>
      </c>
      <c r="AO104" s="235"/>
      <c r="AP104" s="235"/>
      <c r="AQ104" s="84" t="s">
        <v>102</v>
      </c>
      <c r="AR104" s="48"/>
      <c r="AS104" s="85">
        <v>0</v>
      </c>
      <c r="AT104" s="86">
        <f t="shared" si="1"/>
        <v>0</v>
      </c>
      <c r="AU104" s="87">
        <f>'SO 06.2'!P129</f>
        <v>0</v>
      </c>
      <c r="AV104" s="86">
        <f>'SO 06.2'!J35</f>
        <v>0</v>
      </c>
      <c r="AW104" s="86">
        <f>'SO 06.2'!J36</f>
        <v>0</v>
      </c>
      <c r="AX104" s="86">
        <f>'SO 06.2'!J37</f>
        <v>0</v>
      </c>
      <c r="AY104" s="86">
        <f>'SO 06.2'!J38</f>
        <v>0</v>
      </c>
      <c r="AZ104" s="86">
        <f>'SO 06.2'!F35</f>
        <v>0</v>
      </c>
      <c r="BA104" s="86">
        <f>'SO 06.2'!F36</f>
        <v>0</v>
      </c>
      <c r="BB104" s="86">
        <f>'SO 06.2'!F37</f>
        <v>0</v>
      </c>
      <c r="BC104" s="86">
        <f>'SO 06.2'!F38</f>
        <v>0</v>
      </c>
      <c r="BD104" s="88">
        <f>'SO 06.2'!F39</f>
        <v>0</v>
      </c>
      <c r="BT104" s="24" t="s">
        <v>89</v>
      </c>
      <c r="BV104" s="24" t="s">
        <v>81</v>
      </c>
      <c r="BW104" s="24" t="s">
        <v>118</v>
      </c>
      <c r="BX104" s="24" t="s">
        <v>115</v>
      </c>
      <c r="CL104" s="24" t="s">
        <v>88</v>
      </c>
    </row>
    <row r="105" spans="1:91" s="6" customFormat="1" ht="16.5" customHeight="1">
      <c r="A105" s="74" t="s">
        <v>83</v>
      </c>
      <c r="B105" s="75"/>
      <c r="C105" s="76"/>
      <c r="D105" s="205" t="s">
        <v>119</v>
      </c>
      <c r="E105" s="205"/>
      <c r="F105" s="205"/>
      <c r="G105" s="205"/>
      <c r="H105" s="205"/>
      <c r="I105" s="77"/>
      <c r="J105" s="205" t="s">
        <v>120</v>
      </c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31">
        <f>'SO 07'!J30</f>
        <v>0</v>
      </c>
      <c r="AH105" s="232"/>
      <c r="AI105" s="232"/>
      <c r="AJ105" s="232"/>
      <c r="AK105" s="232"/>
      <c r="AL105" s="232"/>
      <c r="AM105" s="232"/>
      <c r="AN105" s="231">
        <f t="shared" si="0"/>
        <v>0</v>
      </c>
      <c r="AO105" s="232"/>
      <c r="AP105" s="232"/>
      <c r="AQ105" s="78" t="s">
        <v>92</v>
      </c>
      <c r="AR105" s="75"/>
      <c r="AS105" s="89">
        <v>0</v>
      </c>
      <c r="AT105" s="90">
        <f t="shared" si="1"/>
        <v>0</v>
      </c>
      <c r="AU105" s="91">
        <f>'SO 07'!P123</f>
        <v>0</v>
      </c>
      <c r="AV105" s="90">
        <f>'SO 07'!J33</f>
        <v>0</v>
      </c>
      <c r="AW105" s="90">
        <f>'SO 07'!J34</f>
        <v>0</v>
      </c>
      <c r="AX105" s="90">
        <f>'SO 07'!J35</f>
        <v>0</v>
      </c>
      <c r="AY105" s="90">
        <f>'SO 07'!J36</f>
        <v>0</v>
      </c>
      <c r="AZ105" s="90">
        <f>'SO 07'!F33</f>
        <v>0</v>
      </c>
      <c r="BA105" s="90">
        <f>'SO 07'!F34</f>
        <v>0</v>
      </c>
      <c r="BB105" s="90">
        <f>'SO 07'!F35</f>
        <v>0</v>
      </c>
      <c r="BC105" s="90">
        <f>'SO 07'!F36</f>
        <v>0</v>
      </c>
      <c r="BD105" s="92">
        <f>'SO 07'!F37</f>
        <v>0</v>
      </c>
      <c r="BT105" s="83" t="s">
        <v>86</v>
      </c>
      <c r="BV105" s="83" t="s">
        <v>81</v>
      </c>
      <c r="BW105" s="83" t="s">
        <v>121</v>
      </c>
      <c r="BX105" s="83" t="s">
        <v>4</v>
      </c>
      <c r="CL105" s="83" t="s">
        <v>88</v>
      </c>
      <c r="CM105" s="83" t="s">
        <v>89</v>
      </c>
    </row>
    <row r="106" spans="1:91" s="1" customFormat="1" ht="30" customHeight="1">
      <c r="B106" s="32"/>
      <c r="AR106" s="32"/>
    </row>
    <row r="107" spans="1:91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32"/>
    </row>
  </sheetData>
  <mergeCells count="82">
    <mergeCell ref="AN98:AP98"/>
    <mergeCell ref="AS89:AT91"/>
    <mergeCell ref="AN105:AP105"/>
    <mergeCell ref="AG105:AM105"/>
    <mergeCell ref="AG94:AM94"/>
    <mergeCell ref="AN94:AP94"/>
    <mergeCell ref="AG98:AM98"/>
    <mergeCell ref="AG96:AM96"/>
    <mergeCell ref="AG104:AM104"/>
    <mergeCell ref="AG95:AM95"/>
    <mergeCell ref="AM89:AP89"/>
    <mergeCell ref="AM90:AP90"/>
    <mergeCell ref="AN103:AP103"/>
    <mergeCell ref="AN104:AP104"/>
    <mergeCell ref="AN97:AP97"/>
    <mergeCell ref="AN92:AP92"/>
    <mergeCell ref="AN101:AP101"/>
    <mergeCell ref="AN100:AP100"/>
    <mergeCell ref="AN99:AP99"/>
    <mergeCell ref="AN95:AP95"/>
    <mergeCell ref="AN96:AP96"/>
    <mergeCell ref="AN102:AP102"/>
    <mergeCell ref="AG103:AM103"/>
    <mergeCell ref="AG100:AM100"/>
    <mergeCell ref="AG101:AM101"/>
    <mergeCell ref="AG99:AM99"/>
    <mergeCell ref="AG102:AM102"/>
    <mergeCell ref="AK35:AO35"/>
    <mergeCell ref="X35:AB35"/>
    <mergeCell ref="AR2:BE2"/>
    <mergeCell ref="AG92:AM92"/>
    <mergeCell ref="AG97:AM97"/>
    <mergeCell ref="AM87:AN87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E104:I104"/>
    <mergeCell ref="E99:I99"/>
    <mergeCell ref="E100:I100"/>
    <mergeCell ref="I92:AF92"/>
    <mergeCell ref="J101:AF101"/>
    <mergeCell ref="J95:AF95"/>
    <mergeCell ref="J102:AF102"/>
    <mergeCell ref="J103:AF103"/>
    <mergeCell ref="J96:AF96"/>
    <mergeCell ref="J98:AF98"/>
    <mergeCell ref="J97:AF97"/>
    <mergeCell ref="K99:AF99"/>
    <mergeCell ref="K104:AF104"/>
    <mergeCell ref="K100:AF100"/>
    <mergeCell ref="C92:G92"/>
    <mergeCell ref="D98:H98"/>
    <mergeCell ref="D103:H103"/>
    <mergeCell ref="D102:H102"/>
    <mergeCell ref="D96:H96"/>
    <mergeCell ref="D95:H95"/>
    <mergeCell ref="D101:H101"/>
    <mergeCell ref="D97:H97"/>
  </mergeCells>
  <hyperlinks>
    <hyperlink ref="A95" location="'OST - Ostatní náklady'!C2" display="/" xr:uid="{00000000-0004-0000-0000-000000000000}"/>
    <hyperlink ref="A96" location="'SO 01 - Vakový jez'!C2" display="/" xr:uid="{00000000-0004-0000-0000-000001000000}"/>
    <hyperlink ref="A97" location="'SO 02 - Rybí přechod'!C2" display="/" xr:uid="{00000000-0004-0000-0000-000002000000}"/>
    <hyperlink ref="A99" location="'SO 03.1 - Rekonstrukce ná...'!C2" display="/" xr:uid="{00000000-0004-0000-0000-000003000000}"/>
    <hyperlink ref="A100" location="'SO 03.2 - Rekonstrukce od...'!C2" display="/" xr:uid="{00000000-0004-0000-0000-000004000000}"/>
    <hyperlink ref="A101" location="'SO 04 - Silniční most'!C2" display="/" xr:uid="{00000000-0004-0000-0000-000005000000}"/>
    <hyperlink ref="A102" location="'SO 05 - Úprava koryta'!C2" display="/" xr:uid="{00000000-0004-0000-0000-000006000000}"/>
    <hyperlink ref="A104" location="'SO 06.2 - Přeložka vodovodu'!C2" display="/" xr:uid="{00000000-0004-0000-0000-000007000000}"/>
    <hyperlink ref="A105" location="'SO 07 - Dočasná lávka'!C2" display="/" xr:uid="{00000000-0004-0000-0000-000008000000}"/>
  </hyperlinks>
  <pageMargins left="0.70866141732283472" right="0.70866141732283472" top="0.78740157480314965" bottom="0.78740157480314965" header="0.31496062992125984" footer="0.31496062992125984"/>
  <pageSetup paperSize="9" fitToHeight="100" orientation="landscape" blackAndWhite="1" r:id="rId1"/>
  <headerFooter>
    <oddFooter>&amp;CStrana &amp;P z &amp;N&amp;R&amp;A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121</v>
      </c>
      <c r="AZ2" s="159" t="s">
        <v>2684</v>
      </c>
      <c r="BA2" s="159" t="s">
        <v>1</v>
      </c>
      <c r="BB2" s="159" t="s">
        <v>1</v>
      </c>
      <c r="BC2" s="159" t="s">
        <v>3799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s="1" customFormat="1" ht="12" customHeight="1">
      <c r="B8" s="32"/>
      <c r="D8" s="26" t="s">
        <v>123</v>
      </c>
      <c r="L8" s="32"/>
    </row>
    <row r="9" spans="2:56" s="1" customFormat="1" ht="16.5" customHeight="1">
      <c r="B9" s="32"/>
      <c r="E9" s="208" t="s">
        <v>3800</v>
      </c>
      <c r="F9" s="248"/>
      <c r="G9" s="248"/>
      <c r="H9" s="248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5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5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ROUND((SUM(BE123:BE228)),  2)</f>
        <v>0</v>
      </c>
      <c r="I33" s="96">
        <v>0.21</v>
      </c>
      <c r="J33" s="86">
        <f>ROUND(((SUM(BE123:BE228))*I33),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ROUND((SUM(BF123:BF228)),  2)</f>
        <v>0</v>
      </c>
      <c r="I34" s="96">
        <v>0.12</v>
      </c>
      <c r="J34" s="86">
        <f>ROUND(((SUM(BF123:BF228))*I34),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ROUND((SUM(BG123:BG228)),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ROUND((SUM(BH123:BH228)),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ROUND((SUM(BI123:BI228)),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SO 07 - Dočasná lávka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J123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286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9" customFormat="1" ht="19.899999999999999" customHeight="1">
      <c r="B98" s="112"/>
      <c r="D98" s="113" t="s">
        <v>287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2:12" s="9" customFormat="1" ht="19.899999999999999" customHeight="1">
      <c r="B99" s="112"/>
      <c r="D99" s="113" t="s">
        <v>288</v>
      </c>
      <c r="E99" s="114"/>
      <c r="F99" s="114"/>
      <c r="G99" s="114"/>
      <c r="H99" s="114"/>
      <c r="I99" s="114"/>
      <c r="J99" s="115">
        <f>J167</f>
        <v>0</v>
      </c>
      <c r="L99" s="112"/>
    </row>
    <row r="100" spans="2:12" s="9" customFormat="1" ht="19.899999999999999" customHeight="1">
      <c r="B100" s="112"/>
      <c r="D100" s="113" t="s">
        <v>289</v>
      </c>
      <c r="E100" s="114"/>
      <c r="F100" s="114"/>
      <c r="G100" s="114"/>
      <c r="H100" s="114"/>
      <c r="I100" s="114"/>
      <c r="J100" s="115">
        <f>J176</f>
        <v>0</v>
      </c>
      <c r="L100" s="112"/>
    </row>
    <row r="101" spans="2:12" s="9" customFormat="1" ht="19.899999999999999" customHeight="1">
      <c r="B101" s="112"/>
      <c r="D101" s="113" t="s">
        <v>290</v>
      </c>
      <c r="E101" s="114"/>
      <c r="F101" s="114"/>
      <c r="G101" s="114"/>
      <c r="H101" s="114"/>
      <c r="I101" s="114"/>
      <c r="J101" s="115">
        <f>J199</f>
        <v>0</v>
      </c>
      <c r="L101" s="112"/>
    </row>
    <row r="102" spans="2:12" s="9" customFormat="1" ht="19.899999999999999" customHeight="1">
      <c r="B102" s="112"/>
      <c r="D102" s="113" t="s">
        <v>293</v>
      </c>
      <c r="E102" s="114"/>
      <c r="F102" s="114"/>
      <c r="G102" s="114"/>
      <c r="H102" s="114"/>
      <c r="I102" s="114"/>
      <c r="J102" s="115">
        <f>J202</f>
        <v>0</v>
      </c>
      <c r="L102" s="112"/>
    </row>
    <row r="103" spans="2:12" s="9" customFormat="1" ht="19.899999999999999" customHeight="1">
      <c r="B103" s="112"/>
      <c r="D103" s="113" t="s">
        <v>295</v>
      </c>
      <c r="E103" s="114"/>
      <c r="F103" s="114"/>
      <c r="G103" s="114"/>
      <c r="H103" s="114"/>
      <c r="I103" s="114"/>
      <c r="J103" s="115">
        <f>J227</f>
        <v>0</v>
      </c>
      <c r="L103" s="112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0" t="s">
        <v>135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6" t="s">
        <v>16</v>
      </c>
      <c r="L112" s="32"/>
    </row>
    <row r="113" spans="2:65" s="1" customFormat="1" ht="16.5" customHeight="1">
      <c r="B113" s="32"/>
      <c r="E113" s="246" t="str">
        <f>E7</f>
        <v>02.060 Opatření v úseku Brantice, OHO, dílčí stavba 02.061 Jez Brantice, stavba č. 5882</v>
      </c>
      <c r="F113" s="247"/>
      <c r="G113" s="247"/>
      <c r="H113" s="247"/>
      <c r="L113" s="32"/>
    </row>
    <row r="114" spans="2:65" s="1" customFormat="1" ht="12" customHeight="1">
      <c r="B114" s="32"/>
      <c r="C114" s="26" t="s">
        <v>123</v>
      </c>
      <c r="L114" s="32"/>
    </row>
    <row r="115" spans="2:65" s="1" customFormat="1" ht="16.5" customHeight="1">
      <c r="B115" s="32"/>
      <c r="E115" s="208" t="str">
        <f>E9</f>
        <v>SO 07 - Dočasná lávka</v>
      </c>
      <c r="F115" s="248"/>
      <c r="G115" s="248"/>
      <c r="H115" s="248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6" t="s">
        <v>21</v>
      </c>
      <c r="F117" s="24" t="str">
        <f>F12</f>
        <v>Krnov</v>
      </c>
      <c r="I117" s="26" t="s">
        <v>23</v>
      </c>
      <c r="J117" s="52" t="str">
        <f>IF(J12="","",J12)</f>
        <v>15. 6. 2022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6" t="s">
        <v>27</v>
      </c>
      <c r="F119" s="24" t="str">
        <f>E15</f>
        <v>Povodí Odry, státní podnik</v>
      </c>
      <c r="I119" s="26" t="s">
        <v>33</v>
      </c>
      <c r="J119" s="30" t="str">
        <f>E21</f>
        <v xml:space="preserve"> </v>
      </c>
      <c r="L119" s="32"/>
    </row>
    <row r="120" spans="2:65" s="1" customFormat="1" ht="25.7" customHeight="1">
      <c r="B120" s="32"/>
      <c r="C120" s="26" t="s">
        <v>31</v>
      </c>
      <c r="F120" s="24" t="str">
        <f>IF(E18="","",E18)</f>
        <v>Vyplň údaj</v>
      </c>
      <c r="I120" s="26" t="s">
        <v>36</v>
      </c>
      <c r="J120" s="30" t="str">
        <f>E24</f>
        <v>Ing. Michal Jendruščák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136</v>
      </c>
      <c r="D122" s="118" t="s">
        <v>64</v>
      </c>
      <c r="E122" s="118" t="s">
        <v>60</v>
      </c>
      <c r="F122" s="118" t="s">
        <v>61</v>
      </c>
      <c r="G122" s="118" t="s">
        <v>137</v>
      </c>
      <c r="H122" s="118" t="s">
        <v>138</v>
      </c>
      <c r="I122" s="118" t="s">
        <v>139</v>
      </c>
      <c r="J122" s="118" t="s">
        <v>127</v>
      </c>
      <c r="K122" s="119" t="s">
        <v>140</v>
      </c>
      <c r="L122" s="116"/>
      <c r="M122" s="59" t="s">
        <v>1</v>
      </c>
      <c r="N122" s="60" t="s">
        <v>43</v>
      </c>
      <c r="O122" s="60" t="s">
        <v>141</v>
      </c>
      <c r="P122" s="60" t="s">
        <v>142</v>
      </c>
      <c r="Q122" s="60" t="s">
        <v>143</v>
      </c>
      <c r="R122" s="60" t="s">
        <v>144</v>
      </c>
      <c r="S122" s="60" t="s">
        <v>145</v>
      </c>
      <c r="T122" s="61" t="s">
        <v>146</v>
      </c>
    </row>
    <row r="123" spans="2:65" s="1" customFormat="1" ht="22.9" customHeight="1">
      <c r="B123" s="32"/>
      <c r="C123" s="64" t="s">
        <v>147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58.615137099999998</v>
      </c>
      <c r="S123" s="53"/>
      <c r="T123" s="122">
        <f>T124</f>
        <v>29.141830000000002</v>
      </c>
      <c r="AT123" s="16" t="s">
        <v>78</v>
      </c>
      <c r="AU123" s="16" t="s">
        <v>129</v>
      </c>
      <c r="BK123" s="123">
        <f>BK124</f>
        <v>0</v>
      </c>
    </row>
    <row r="124" spans="2:65" s="11" customFormat="1" ht="25.9" customHeight="1">
      <c r="B124" s="124"/>
      <c r="D124" s="125" t="s">
        <v>78</v>
      </c>
      <c r="E124" s="126" t="s">
        <v>304</v>
      </c>
      <c r="F124" s="126" t="s">
        <v>305</v>
      </c>
      <c r="I124" s="127"/>
      <c r="J124" s="128">
        <f>BK124</f>
        <v>0</v>
      </c>
      <c r="L124" s="124"/>
      <c r="M124" s="129"/>
      <c r="P124" s="130">
        <f>P125+P167+P176+P199+P202+P227</f>
        <v>0</v>
      </c>
      <c r="R124" s="130">
        <f>R125+R167+R176+R199+R202+R227</f>
        <v>58.615137099999998</v>
      </c>
      <c r="T124" s="131">
        <f>T125+T167+T176+T199+T202+T227</f>
        <v>29.141830000000002</v>
      </c>
      <c r="AR124" s="125" t="s">
        <v>86</v>
      </c>
      <c r="AT124" s="132" t="s">
        <v>78</v>
      </c>
      <c r="AU124" s="132" t="s">
        <v>79</v>
      </c>
      <c r="AY124" s="125" t="s">
        <v>151</v>
      </c>
      <c r="BK124" s="133">
        <f>BK125+BK167+BK176+BK199+BK202+BK227</f>
        <v>0</v>
      </c>
    </row>
    <row r="125" spans="2:65" s="11" customFormat="1" ht="22.9" customHeight="1">
      <c r="B125" s="124"/>
      <c r="D125" s="125" t="s">
        <v>78</v>
      </c>
      <c r="E125" s="134" t="s">
        <v>86</v>
      </c>
      <c r="F125" s="134" t="s">
        <v>306</v>
      </c>
      <c r="I125" s="127"/>
      <c r="J125" s="135">
        <f>BK125</f>
        <v>0</v>
      </c>
      <c r="L125" s="124"/>
      <c r="M125" s="129"/>
      <c r="P125" s="130">
        <f>SUM(P126:P166)</f>
        <v>0</v>
      </c>
      <c r="R125" s="130">
        <f>SUM(R126:R166)</f>
        <v>1.145E-2</v>
      </c>
      <c r="T125" s="131">
        <f>SUM(T126:T166)</f>
        <v>24.475000000000001</v>
      </c>
      <c r="AR125" s="125" t="s">
        <v>86</v>
      </c>
      <c r="AT125" s="132" t="s">
        <v>78</v>
      </c>
      <c r="AU125" s="132" t="s">
        <v>86</v>
      </c>
      <c r="AY125" s="125" t="s">
        <v>151</v>
      </c>
      <c r="BK125" s="133">
        <f>SUM(BK126:BK166)</f>
        <v>0</v>
      </c>
    </row>
    <row r="126" spans="2:65" s="1" customFormat="1" ht="16.5" customHeight="1">
      <c r="B126" s="136"/>
      <c r="C126" s="137" t="s">
        <v>86</v>
      </c>
      <c r="D126" s="137" t="s">
        <v>154</v>
      </c>
      <c r="E126" s="138" t="s">
        <v>3801</v>
      </c>
      <c r="F126" s="139" t="s">
        <v>3802</v>
      </c>
      <c r="G126" s="140" t="s">
        <v>363</v>
      </c>
      <c r="H126" s="141">
        <v>51</v>
      </c>
      <c r="I126" s="142"/>
      <c r="J126" s="143">
        <f>ROUND(I126*H126,2)</f>
        <v>0</v>
      </c>
      <c r="K126" s="139" t="s">
        <v>310</v>
      </c>
      <c r="L126" s="32"/>
      <c r="M126" s="144" t="s">
        <v>1</v>
      </c>
      <c r="N126" s="145" t="s">
        <v>44</v>
      </c>
      <c r="P126" s="146">
        <f>O126*H126</f>
        <v>0</v>
      </c>
      <c r="Q126" s="146">
        <v>0</v>
      </c>
      <c r="R126" s="146">
        <f>Q126*H126</f>
        <v>0</v>
      </c>
      <c r="S126" s="146">
        <v>0.35499999999999998</v>
      </c>
      <c r="T126" s="147">
        <f>S126*H126</f>
        <v>18.105</v>
      </c>
      <c r="AR126" s="148" t="s">
        <v>158</v>
      </c>
      <c r="AT126" s="148" t="s">
        <v>154</v>
      </c>
      <c r="AU126" s="148" t="s">
        <v>89</v>
      </c>
      <c r="AY126" s="16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86</v>
      </c>
      <c r="BK126" s="149">
        <f>ROUND(I126*H126,2)</f>
        <v>0</v>
      </c>
      <c r="BL126" s="16" t="s">
        <v>158</v>
      </c>
      <c r="BM126" s="148" t="s">
        <v>3803</v>
      </c>
    </row>
    <row r="127" spans="2:65" s="12" customFormat="1" ht="11.25">
      <c r="B127" s="160"/>
      <c r="D127" s="150" t="s">
        <v>312</v>
      </c>
      <c r="E127" s="161" t="s">
        <v>1</v>
      </c>
      <c r="F127" s="162" t="s">
        <v>3804</v>
      </c>
      <c r="H127" s="163">
        <v>51</v>
      </c>
      <c r="I127" s="164"/>
      <c r="L127" s="160"/>
      <c r="M127" s="165"/>
      <c r="T127" s="166"/>
      <c r="AT127" s="161" t="s">
        <v>312</v>
      </c>
      <c r="AU127" s="161" t="s">
        <v>89</v>
      </c>
      <c r="AV127" s="12" t="s">
        <v>89</v>
      </c>
      <c r="AW127" s="12" t="s">
        <v>35</v>
      </c>
      <c r="AX127" s="12" t="s">
        <v>86</v>
      </c>
      <c r="AY127" s="161" t="s">
        <v>151</v>
      </c>
    </row>
    <row r="128" spans="2:65" s="1" customFormat="1" ht="16.5" customHeight="1">
      <c r="B128" s="136"/>
      <c r="C128" s="137" t="s">
        <v>89</v>
      </c>
      <c r="D128" s="137" t="s">
        <v>154</v>
      </c>
      <c r="E128" s="138" t="s">
        <v>307</v>
      </c>
      <c r="F128" s="139" t="s">
        <v>308</v>
      </c>
      <c r="G128" s="140" t="s">
        <v>309</v>
      </c>
      <c r="H128" s="141">
        <v>3.5</v>
      </c>
      <c r="I128" s="142"/>
      <c r="J128" s="143">
        <f>ROUND(I128*H128,2)</f>
        <v>0</v>
      </c>
      <c r="K128" s="139" t="s">
        <v>310</v>
      </c>
      <c r="L128" s="32"/>
      <c r="M128" s="144" t="s">
        <v>1</v>
      </c>
      <c r="N128" s="145" t="s">
        <v>44</v>
      </c>
      <c r="P128" s="146">
        <f>O128*H128</f>
        <v>0</v>
      </c>
      <c r="Q128" s="146">
        <v>0</v>
      </c>
      <c r="R128" s="146">
        <f>Q128*H128</f>
        <v>0</v>
      </c>
      <c r="S128" s="146">
        <v>1.82</v>
      </c>
      <c r="T128" s="147">
        <f>S128*H128</f>
        <v>6.37</v>
      </c>
      <c r="AR128" s="148" t="s">
        <v>158</v>
      </c>
      <c r="AT128" s="148" t="s">
        <v>154</v>
      </c>
      <c r="AU128" s="148" t="s">
        <v>89</v>
      </c>
      <c r="AY128" s="16" t="s">
        <v>151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86</v>
      </c>
      <c r="BK128" s="149">
        <f>ROUND(I128*H128,2)</f>
        <v>0</v>
      </c>
      <c r="BL128" s="16" t="s">
        <v>158</v>
      </c>
      <c r="BM128" s="148" t="s">
        <v>3805</v>
      </c>
    </row>
    <row r="129" spans="2:65" s="1" customFormat="1" ht="19.5">
      <c r="B129" s="32"/>
      <c r="D129" s="150" t="s">
        <v>167</v>
      </c>
      <c r="F129" s="151" t="s">
        <v>3806</v>
      </c>
      <c r="I129" s="152"/>
      <c r="L129" s="32"/>
      <c r="M129" s="153"/>
      <c r="T129" s="56"/>
      <c r="AT129" s="16" t="s">
        <v>167</v>
      </c>
      <c r="AU129" s="16" t="s">
        <v>89</v>
      </c>
    </row>
    <row r="130" spans="2:65" s="1" customFormat="1" ht="16.5" customHeight="1">
      <c r="B130" s="136"/>
      <c r="C130" s="137" t="s">
        <v>163</v>
      </c>
      <c r="D130" s="137" t="s">
        <v>154</v>
      </c>
      <c r="E130" s="138" t="s">
        <v>3807</v>
      </c>
      <c r="F130" s="139" t="s">
        <v>3808</v>
      </c>
      <c r="G130" s="140" t="s">
        <v>349</v>
      </c>
      <c r="H130" s="141">
        <v>51</v>
      </c>
      <c r="I130" s="142"/>
      <c r="J130" s="143">
        <f>ROUND(I130*H130,2)</f>
        <v>0</v>
      </c>
      <c r="K130" s="139" t="s">
        <v>310</v>
      </c>
      <c r="L130" s="32"/>
      <c r="M130" s="144" t="s">
        <v>1</v>
      </c>
      <c r="N130" s="145" t="s">
        <v>44</v>
      </c>
      <c r="P130" s="146">
        <f>O130*H130</f>
        <v>0</v>
      </c>
      <c r="Q130" s="146">
        <v>1.4999999999999999E-4</v>
      </c>
      <c r="R130" s="146">
        <f>Q130*H130</f>
        <v>7.6499999999999997E-3</v>
      </c>
      <c r="S130" s="146">
        <v>0</v>
      </c>
      <c r="T130" s="147">
        <f>S130*H130</f>
        <v>0</v>
      </c>
      <c r="AR130" s="148" t="s">
        <v>158</v>
      </c>
      <c r="AT130" s="148" t="s">
        <v>154</v>
      </c>
      <c r="AU130" s="148" t="s">
        <v>89</v>
      </c>
      <c r="AY130" s="16" t="s">
        <v>151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6" t="s">
        <v>86</v>
      </c>
      <c r="BK130" s="149">
        <f>ROUND(I130*H130,2)</f>
        <v>0</v>
      </c>
      <c r="BL130" s="16" t="s">
        <v>158</v>
      </c>
      <c r="BM130" s="148" t="s">
        <v>3809</v>
      </c>
    </row>
    <row r="131" spans="2:65" s="1" customFormat="1" ht="19.5">
      <c r="B131" s="32"/>
      <c r="D131" s="150" t="s">
        <v>167</v>
      </c>
      <c r="F131" s="151" t="s">
        <v>2088</v>
      </c>
      <c r="I131" s="152"/>
      <c r="L131" s="32"/>
      <c r="M131" s="153"/>
      <c r="T131" s="56"/>
      <c r="AT131" s="16" t="s">
        <v>167</v>
      </c>
      <c r="AU131" s="16" t="s">
        <v>89</v>
      </c>
    </row>
    <row r="132" spans="2:65" s="1" customFormat="1" ht="21.75" customHeight="1">
      <c r="B132" s="136"/>
      <c r="C132" s="137" t="s">
        <v>158</v>
      </c>
      <c r="D132" s="137" t="s">
        <v>154</v>
      </c>
      <c r="E132" s="138" t="s">
        <v>3810</v>
      </c>
      <c r="F132" s="139" t="s">
        <v>3811</v>
      </c>
      <c r="G132" s="140" t="s">
        <v>349</v>
      </c>
      <c r="H132" s="141">
        <v>51</v>
      </c>
      <c r="I132" s="142"/>
      <c r="J132" s="143">
        <f>ROUND(I132*H132,2)</f>
        <v>0</v>
      </c>
      <c r="K132" s="139" t="s">
        <v>310</v>
      </c>
      <c r="L132" s="32"/>
      <c r="M132" s="144" t="s">
        <v>1</v>
      </c>
      <c r="N132" s="145" t="s">
        <v>44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158</v>
      </c>
      <c r="AT132" s="148" t="s">
        <v>154</v>
      </c>
      <c r="AU132" s="148" t="s">
        <v>89</v>
      </c>
      <c r="AY132" s="16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86</v>
      </c>
      <c r="BK132" s="149">
        <f>ROUND(I132*H132,2)</f>
        <v>0</v>
      </c>
      <c r="BL132" s="16" t="s">
        <v>158</v>
      </c>
      <c r="BM132" s="148" t="s">
        <v>3812</v>
      </c>
    </row>
    <row r="133" spans="2:65" s="1" customFormat="1" ht="16.5" customHeight="1">
      <c r="B133" s="136"/>
      <c r="C133" s="137" t="s">
        <v>150</v>
      </c>
      <c r="D133" s="137" t="s">
        <v>154</v>
      </c>
      <c r="E133" s="138" t="s">
        <v>3813</v>
      </c>
      <c r="F133" s="139" t="s">
        <v>3814</v>
      </c>
      <c r="G133" s="140" t="s">
        <v>363</v>
      </c>
      <c r="H133" s="141">
        <v>30</v>
      </c>
      <c r="I133" s="142"/>
      <c r="J133" s="143">
        <f>ROUND(I133*H133,2)</f>
        <v>0</v>
      </c>
      <c r="K133" s="139" t="s">
        <v>1</v>
      </c>
      <c r="L133" s="32"/>
      <c r="M133" s="144" t="s">
        <v>1</v>
      </c>
      <c r="N133" s="145" t="s">
        <v>44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158</v>
      </c>
      <c r="AT133" s="148" t="s">
        <v>154</v>
      </c>
      <c r="AU133" s="148" t="s">
        <v>89</v>
      </c>
      <c r="AY133" s="16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86</v>
      </c>
      <c r="BK133" s="149">
        <f>ROUND(I133*H133,2)</f>
        <v>0</v>
      </c>
      <c r="BL133" s="16" t="s">
        <v>158</v>
      </c>
      <c r="BM133" s="148" t="s">
        <v>3815</v>
      </c>
    </row>
    <row r="134" spans="2:65" s="1" customFormat="1" ht="19.5">
      <c r="B134" s="32"/>
      <c r="D134" s="150" t="s">
        <v>167</v>
      </c>
      <c r="F134" s="151" t="s">
        <v>3536</v>
      </c>
      <c r="I134" s="152"/>
      <c r="L134" s="32"/>
      <c r="M134" s="153"/>
      <c r="T134" s="56"/>
      <c r="AT134" s="16" t="s">
        <v>167</v>
      </c>
      <c r="AU134" s="16" t="s">
        <v>89</v>
      </c>
    </row>
    <row r="135" spans="2:65" s="1" customFormat="1" ht="16.5" customHeight="1">
      <c r="B135" s="136"/>
      <c r="C135" s="137" t="s">
        <v>175</v>
      </c>
      <c r="D135" s="137" t="s">
        <v>154</v>
      </c>
      <c r="E135" s="138" t="s">
        <v>3503</v>
      </c>
      <c r="F135" s="139" t="s">
        <v>3504</v>
      </c>
      <c r="G135" s="140" t="s">
        <v>363</v>
      </c>
      <c r="H135" s="141">
        <v>135</v>
      </c>
      <c r="I135" s="142"/>
      <c r="J135" s="143">
        <f>ROUND(I135*H135,2)</f>
        <v>0</v>
      </c>
      <c r="K135" s="139" t="s">
        <v>310</v>
      </c>
      <c r="L135" s="32"/>
      <c r="M135" s="144" t="s">
        <v>1</v>
      </c>
      <c r="N135" s="145" t="s">
        <v>44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158</v>
      </c>
      <c r="AT135" s="148" t="s">
        <v>154</v>
      </c>
      <c r="AU135" s="148" t="s">
        <v>89</v>
      </c>
      <c r="AY135" s="16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86</v>
      </c>
      <c r="BK135" s="149">
        <f>ROUND(I135*H135,2)</f>
        <v>0</v>
      </c>
      <c r="BL135" s="16" t="s">
        <v>158</v>
      </c>
      <c r="BM135" s="148" t="s">
        <v>3816</v>
      </c>
    </row>
    <row r="136" spans="2:65" s="12" customFormat="1" ht="11.25">
      <c r="B136" s="160"/>
      <c r="D136" s="150" t="s">
        <v>312</v>
      </c>
      <c r="E136" s="161" t="s">
        <v>1</v>
      </c>
      <c r="F136" s="162" t="s">
        <v>3817</v>
      </c>
      <c r="H136" s="163">
        <v>135</v>
      </c>
      <c r="I136" s="164"/>
      <c r="L136" s="160"/>
      <c r="M136" s="165"/>
      <c r="T136" s="166"/>
      <c r="AT136" s="161" t="s">
        <v>312</v>
      </c>
      <c r="AU136" s="161" t="s">
        <v>89</v>
      </c>
      <c r="AV136" s="12" t="s">
        <v>89</v>
      </c>
      <c r="AW136" s="12" t="s">
        <v>35</v>
      </c>
      <c r="AX136" s="12" t="s">
        <v>86</v>
      </c>
      <c r="AY136" s="161" t="s">
        <v>151</v>
      </c>
    </row>
    <row r="137" spans="2:65" s="1" customFormat="1" ht="21.75" customHeight="1">
      <c r="B137" s="136"/>
      <c r="C137" s="137" t="s">
        <v>179</v>
      </c>
      <c r="D137" s="137" t="s">
        <v>154</v>
      </c>
      <c r="E137" s="138" t="s">
        <v>2700</v>
      </c>
      <c r="F137" s="139" t="s">
        <v>2701</v>
      </c>
      <c r="G137" s="140" t="s">
        <v>309</v>
      </c>
      <c r="H137" s="141">
        <v>86.3</v>
      </c>
      <c r="I137" s="142"/>
      <c r="J137" s="143">
        <f>ROUND(I137*H137,2)</f>
        <v>0</v>
      </c>
      <c r="K137" s="139" t="s">
        <v>310</v>
      </c>
      <c r="L137" s="32"/>
      <c r="M137" s="144" t="s">
        <v>1</v>
      </c>
      <c r="N137" s="145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158</v>
      </c>
      <c r="AT137" s="148" t="s">
        <v>154</v>
      </c>
      <c r="AU137" s="148" t="s">
        <v>89</v>
      </c>
      <c r="AY137" s="16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6" t="s">
        <v>86</v>
      </c>
      <c r="BK137" s="149">
        <f>ROUND(I137*H137,2)</f>
        <v>0</v>
      </c>
      <c r="BL137" s="16" t="s">
        <v>158</v>
      </c>
      <c r="BM137" s="148" t="s">
        <v>3818</v>
      </c>
    </row>
    <row r="138" spans="2:65" s="12" customFormat="1" ht="11.25">
      <c r="B138" s="160"/>
      <c r="D138" s="150" t="s">
        <v>312</v>
      </c>
      <c r="E138" s="161" t="s">
        <v>1</v>
      </c>
      <c r="F138" s="162" t="s">
        <v>3819</v>
      </c>
      <c r="H138" s="163">
        <v>86.3</v>
      </c>
      <c r="I138" s="164"/>
      <c r="L138" s="160"/>
      <c r="M138" s="165"/>
      <c r="T138" s="166"/>
      <c r="AT138" s="161" t="s">
        <v>312</v>
      </c>
      <c r="AU138" s="161" t="s">
        <v>89</v>
      </c>
      <c r="AV138" s="12" t="s">
        <v>89</v>
      </c>
      <c r="AW138" s="12" t="s">
        <v>35</v>
      </c>
      <c r="AX138" s="12" t="s">
        <v>79</v>
      </c>
      <c r="AY138" s="161" t="s">
        <v>151</v>
      </c>
    </row>
    <row r="139" spans="2:65" s="13" customFormat="1" ht="11.25">
      <c r="B139" s="167"/>
      <c r="D139" s="150" t="s">
        <v>312</v>
      </c>
      <c r="E139" s="168" t="s">
        <v>1</v>
      </c>
      <c r="F139" s="169" t="s">
        <v>320</v>
      </c>
      <c r="H139" s="170">
        <v>86.3</v>
      </c>
      <c r="I139" s="171"/>
      <c r="L139" s="167"/>
      <c r="M139" s="172"/>
      <c r="T139" s="173"/>
      <c r="AT139" s="168" t="s">
        <v>312</v>
      </c>
      <c r="AU139" s="168" t="s">
        <v>89</v>
      </c>
      <c r="AV139" s="13" t="s">
        <v>158</v>
      </c>
      <c r="AW139" s="13" t="s">
        <v>35</v>
      </c>
      <c r="AX139" s="13" t="s">
        <v>86</v>
      </c>
      <c r="AY139" s="168" t="s">
        <v>151</v>
      </c>
    </row>
    <row r="140" spans="2:65" s="1" customFormat="1" ht="16.5" customHeight="1">
      <c r="B140" s="136"/>
      <c r="C140" s="137" t="s">
        <v>183</v>
      </c>
      <c r="D140" s="137" t="s">
        <v>154</v>
      </c>
      <c r="E140" s="138" t="s">
        <v>3820</v>
      </c>
      <c r="F140" s="139" t="s">
        <v>3821</v>
      </c>
      <c r="G140" s="140" t="s">
        <v>309</v>
      </c>
      <c r="H140" s="141">
        <v>23</v>
      </c>
      <c r="I140" s="142"/>
      <c r="J140" s="143">
        <f>ROUND(I140*H140,2)</f>
        <v>0</v>
      </c>
      <c r="K140" s="139" t="s">
        <v>310</v>
      </c>
      <c r="L140" s="32"/>
      <c r="M140" s="144" t="s">
        <v>1</v>
      </c>
      <c r="N140" s="145" t="s">
        <v>44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86</v>
      </c>
      <c r="BK140" s="149">
        <f>ROUND(I140*H140,2)</f>
        <v>0</v>
      </c>
      <c r="BL140" s="16" t="s">
        <v>158</v>
      </c>
      <c r="BM140" s="148" t="s">
        <v>3822</v>
      </c>
    </row>
    <row r="141" spans="2:65" s="12" customFormat="1" ht="11.25">
      <c r="B141" s="160"/>
      <c r="D141" s="150" t="s">
        <v>312</v>
      </c>
      <c r="E141" s="161" t="s">
        <v>1</v>
      </c>
      <c r="F141" s="162" t="s">
        <v>3823</v>
      </c>
      <c r="H141" s="163">
        <v>23</v>
      </c>
      <c r="I141" s="164"/>
      <c r="L141" s="160"/>
      <c r="M141" s="165"/>
      <c r="T141" s="166"/>
      <c r="AT141" s="161" t="s">
        <v>312</v>
      </c>
      <c r="AU141" s="161" t="s">
        <v>89</v>
      </c>
      <c r="AV141" s="12" t="s">
        <v>89</v>
      </c>
      <c r="AW141" s="12" t="s">
        <v>35</v>
      </c>
      <c r="AX141" s="12" t="s">
        <v>86</v>
      </c>
      <c r="AY141" s="161" t="s">
        <v>151</v>
      </c>
    </row>
    <row r="142" spans="2:65" s="1" customFormat="1" ht="21.75" customHeight="1">
      <c r="B142" s="136"/>
      <c r="C142" s="137" t="s">
        <v>187</v>
      </c>
      <c r="D142" s="137" t="s">
        <v>154</v>
      </c>
      <c r="E142" s="138" t="s">
        <v>470</v>
      </c>
      <c r="F142" s="139" t="s">
        <v>471</v>
      </c>
      <c r="G142" s="140" t="s">
        <v>309</v>
      </c>
      <c r="H142" s="141">
        <v>252.5</v>
      </c>
      <c r="I142" s="142"/>
      <c r="J142" s="143">
        <f>ROUND(I142*H142,2)</f>
        <v>0</v>
      </c>
      <c r="K142" s="139" t="s">
        <v>310</v>
      </c>
      <c r="L142" s="32"/>
      <c r="M142" s="144" t="s">
        <v>1</v>
      </c>
      <c r="N142" s="145" t="s">
        <v>44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158</v>
      </c>
      <c r="AT142" s="148" t="s">
        <v>154</v>
      </c>
      <c r="AU142" s="148" t="s">
        <v>89</v>
      </c>
      <c r="AY142" s="16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6" t="s">
        <v>86</v>
      </c>
      <c r="BK142" s="149">
        <f>ROUND(I142*H142,2)</f>
        <v>0</v>
      </c>
      <c r="BL142" s="16" t="s">
        <v>158</v>
      </c>
      <c r="BM142" s="148" t="s">
        <v>3824</v>
      </c>
    </row>
    <row r="143" spans="2:65" s="12" customFormat="1" ht="11.25">
      <c r="B143" s="160"/>
      <c r="D143" s="150" t="s">
        <v>312</v>
      </c>
      <c r="E143" s="161" t="s">
        <v>1</v>
      </c>
      <c r="F143" s="162" t="s">
        <v>3825</v>
      </c>
      <c r="H143" s="163">
        <v>27</v>
      </c>
      <c r="I143" s="164"/>
      <c r="L143" s="160"/>
      <c r="M143" s="165"/>
      <c r="T143" s="166"/>
      <c r="AT143" s="161" t="s">
        <v>312</v>
      </c>
      <c r="AU143" s="161" t="s">
        <v>89</v>
      </c>
      <c r="AV143" s="12" t="s">
        <v>89</v>
      </c>
      <c r="AW143" s="12" t="s">
        <v>35</v>
      </c>
      <c r="AX143" s="12" t="s">
        <v>79</v>
      </c>
      <c r="AY143" s="161" t="s">
        <v>151</v>
      </c>
    </row>
    <row r="144" spans="2:65" s="12" customFormat="1" ht="11.25">
      <c r="B144" s="160"/>
      <c r="D144" s="150" t="s">
        <v>312</v>
      </c>
      <c r="E144" s="161" t="s">
        <v>1</v>
      </c>
      <c r="F144" s="162" t="s">
        <v>3823</v>
      </c>
      <c r="H144" s="163">
        <v>23</v>
      </c>
      <c r="I144" s="164"/>
      <c r="L144" s="160"/>
      <c r="M144" s="165"/>
      <c r="T144" s="166"/>
      <c r="AT144" s="161" t="s">
        <v>312</v>
      </c>
      <c r="AU144" s="161" t="s">
        <v>89</v>
      </c>
      <c r="AV144" s="12" t="s">
        <v>89</v>
      </c>
      <c r="AW144" s="12" t="s">
        <v>35</v>
      </c>
      <c r="AX144" s="12" t="s">
        <v>79</v>
      </c>
      <c r="AY144" s="161" t="s">
        <v>151</v>
      </c>
    </row>
    <row r="145" spans="2:65" s="12" customFormat="1" ht="11.25">
      <c r="B145" s="160"/>
      <c r="D145" s="150" t="s">
        <v>312</v>
      </c>
      <c r="E145" s="161" t="s">
        <v>1</v>
      </c>
      <c r="F145" s="162" t="s">
        <v>3819</v>
      </c>
      <c r="H145" s="163">
        <v>86.3</v>
      </c>
      <c r="I145" s="164"/>
      <c r="L145" s="160"/>
      <c r="M145" s="165"/>
      <c r="T145" s="166"/>
      <c r="AT145" s="161" t="s">
        <v>312</v>
      </c>
      <c r="AU145" s="161" t="s">
        <v>89</v>
      </c>
      <c r="AV145" s="12" t="s">
        <v>89</v>
      </c>
      <c r="AW145" s="12" t="s">
        <v>35</v>
      </c>
      <c r="AX145" s="12" t="s">
        <v>79</v>
      </c>
      <c r="AY145" s="161" t="s">
        <v>151</v>
      </c>
    </row>
    <row r="146" spans="2:65" s="14" customFormat="1" ht="11.25">
      <c r="B146" s="184"/>
      <c r="D146" s="150" t="s">
        <v>312</v>
      </c>
      <c r="E146" s="185" t="s">
        <v>1</v>
      </c>
      <c r="F146" s="186" t="s">
        <v>473</v>
      </c>
      <c r="H146" s="187">
        <v>136.30000000000001</v>
      </c>
      <c r="I146" s="188"/>
      <c r="L146" s="184"/>
      <c r="M146" s="189"/>
      <c r="T146" s="190"/>
      <c r="AT146" s="185" t="s">
        <v>312</v>
      </c>
      <c r="AU146" s="185" t="s">
        <v>89</v>
      </c>
      <c r="AV146" s="14" t="s">
        <v>163</v>
      </c>
      <c r="AW146" s="14" t="s">
        <v>35</v>
      </c>
      <c r="AX146" s="14" t="s">
        <v>79</v>
      </c>
      <c r="AY146" s="185" t="s">
        <v>151</v>
      </c>
    </row>
    <row r="147" spans="2:65" s="12" customFormat="1" ht="11.25">
      <c r="B147" s="160"/>
      <c r="D147" s="150" t="s">
        <v>312</v>
      </c>
      <c r="E147" s="161" t="s">
        <v>1</v>
      </c>
      <c r="F147" s="162" t="s">
        <v>3826</v>
      </c>
      <c r="H147" s="163">
        <v>25.2</v>
      </c>
      <c r="I147" s="164"/>
      <c r="L147" s="160"/>
      <c r="M147" s="165"/>
      <c r="T147" s="166"/>
      <c r="AT147" s="161" t="s">
        <v>312</v>
      </c>
      <c r="AU147" s="161" t="s">
        <v>89</v>
      </c>
      <c r="AV147" s="12" t="s">
        <v>89</v>
      </c>
      <c r="AW147" s="12" t="s">
        <v>35</v>
      </c>
      <c r="AX147" s="12" t="s">
        <v>79</v>
      </c>
      <c r="AY147" s="161" t="s">
        <v>151</v>
      </c>
    </row>
    <row r="148" spans="2:65" s="12" customFormat="1" ht="11.25">
      <c r="B148" s="160"/>
      <c r="D148" s="150" t="s">
        <v>312</v>
      </c>
      <c r="E148" s="161" t="s">
        <v>1</v>
      </c>
      <c r="F148" s="162" t="s">
        <v>3827</v>
      </c>
      <c r="H148" s="163">
        <v>83.4</v>
      </c>
      <c r="I148" s="164"/>
      <c r="L148" s="160"/>
      <c r="M148" s="165"/>
      <c r="T148" s="166"/>
      <c r="AT148" s="161" t="s">
        <v>312</v>
      </c>
      <c r="AU148" s="161" t="s">
        <v>89</v>
      </c>
      <c r="AV148" s="12" t="s">
        <v>89</v>
      </c>
      <c r="AW148" s="12" t="s">
        <v>35</v>
      </c>
      <c r="AX148" s="12" t="s">
        <v>79</v>
      </c>
      <c r="AY148" s="161" t="s">
        <v>151</v>
      </c>
    </row>
    <row r="149" spans="2:65" s="12" customFormat="1" ht="11.25">
      <c r="B149" s="160"/>
      <c r="D149" s="150" t="s">
        <v>312</v>
      </c>
      <c r="E149" s="161" t="s">
        <v>1</v>
      </c>
      <c r="F149" s="162" t="s">
        <v>3828</v>
      </c>
      <c r="H149" s="163">
        <v>7.6</v>
      </c>
      <c r="I149" s="164"/>
      <c r="L149" s="160"/>
      <c r="M149" s="165"/>
      <c r="T149" s="166"/>
      <c r="AT149" s="161" t="s">
        <v>312</v>
      </c>
      <c r="AU149" s="161" t="s">
        <v>89</v>
      </c>
      <c r="AV149" s="12" t="s">
        <v>89</v>
      </c>
      <c r="AW149" s="12" t="s">
        <v>35</v>
      </c>
      <c r="AX149" s="12" t="s">
        <v>79</v>
      </c>
      <c r="AY149" s="161" t="s">
        <v>151</v>
      </c>
    </row>
    <row r="150" spans="2:65" s="14" customFormat="1" ht="11.25">
      <c r="B150" s="184"/>
      <c r="D150" s="150" t="s">
        <v>312</v>
      </c>
      <c r="E150" s="185" t="s">
        <v>2684</v>
      </c>
      <c r="F150" s="186" t="s">
        <v>473</v>
      </c>
      <c r="H150" s="187">
        <v>116.2</v>
      </c>
      <c r="I150" s="188"/>
      <c r="L150" s="184"/>
      <c r="M150" s="189"/>
      <c r="T150" s="190"/>
      <c r="AT150" s="185" t="s">
        <v>312</v>
      </c>
      <c r="AU150" s="185" t="s">
        <v>89</v>
      </c>
      <c r="AV150" s="14" t="s">
        <v>163</v>
      </c>
      <c r="AW150" s="14" t="s">
        <v>35</v>
      </c>
      <c r="AX150" s="14" t="s">
        <v>79</v>
      </c>
      <c r="AY150" s="185" t="s">
        <v>151</v>
      </c>
    </row>
    <row r="151" spans="2:65" s="13" customFormat="1" ht="11.25">
      <c r="B151" s="167"/>
      <c r="D151" s="150" t="s">
        <v>312</v>
      </c>
      <c r="E151" s="168" t="s">
        <v>1</v>
      </c>
      <c r="F151" s="169" t="s">
        <v>320</v>
      </c>
      <c r="H151" s="170">
        <v>252.5</v>
      </c>
      <c r="I151" s="171"/>
      <c r="L151" s="167"/>
      <c r="M151" s="172"/>
      <c r="T151" s="173"/>
      <c r="AT151" s="168" t="s">
        <v>312</v>
      </c>
      <c r="AU151" s="168" t="s">
        <v>89</v>
      </c>
      <c r="AV151" s="13" t="s">
        <v>158</v>
      </c>
      <c r="AW151" s="13" t="s">
        <v>35</v>
      </c>
      <c r="AX151" s="13" t="s">
        <v>86</v>
      </c>
      <c r="AY151" s="168" t="s">
        <v>151</v>
      </c>
    </row>
    <row r="152" spans="2:65" s="1" customFormat="1" ht="16.5" customHeight="1">
      <c r="B152" s="136"/>
      <c r="C152" s="137" t="s">
        <v>191</v>
      </c>
      <c r="D152" s="137" t="s">
        <v>154</v>
      </c>
      <c r="E152" s="138" t="s">
        <v>3530</v>
      </c>
      <c r="F152" s="139" t="s">
        <v>3531</v>
      </c>
      <c r="G152" s="140" t="s">
        <v>309</v>
      </c>
      <c r="H152" s="141">
        <v>116.2</v>
      </c>
      <c r="I152" s="142"/>
      <c r="J152" s="143">
        <f>ROUND(I152*H152,2)</f>
        <v>0</v>
      </c>
      <c r="K152" s="139" t="s">
        <v>310</v>
      </c>
      <c r="L152" s="32"/>
      <c r="M152" s="144" t="s">
        <v>1</v>
      </c>
      <c r="N152" s="145" t="s">
        <v>44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158</v>
      </c>
      <c r="AT152" s="148" t="s">
        <v>154</v>
      </c>
      <c r="AU152" s="148" t="s">
        <v>89</v>
      </c>
      <c r="AY152" s="16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86</v>
      </c>
      <c r="BK152" s="149">
        <f>ROUND(I152*H152,2)</f>
        <v>0</v>
      </c>
      <c r="BL152" s="16" t="s">
        <v>158</v>
      </c>
      <c r="BM152" s="148" t="s">
        <v>3829</v>
      </c>
    </row>
    <row r="153" spans="2:65" s="12" customFormat="1" ht="11.25">
      <c r="B153" s="160"/>
      <c r="D153" s="150" t="s">
        <v>312</v>
      </c>
      <c r="E153" s="161" t="s">
        <v>1</v>
      </c>
      <c r="F153" s="162" t="s">
        <v>2684</v>
      </c>
      <c r="H153" s="163">
        <v>116.2</v>
      </c>
      <c r="I153" s="164"/>
      <c r="L153" s="160"/>
      <c r="M153" s="165"/>
      <c r="T153" s="166"/>
      <c r="AT153" s="161" t="s">
        <v>312</v>
      </c>
      <c r="AU153" s="161" t="s">
        <v>89</v>
      </c>
      <c r="AV153" s="12" t="s">
        <v>89</v>
      </c>
      <c r="AW153" s="12" t="s">
        <v>35</v>
      </c>
      <c r="AX153" s="12" t="s">
        <v>86</v>
      </c>
      <c r="AY153" s="161" t="s">
        <v>151</v>
      </c>
    </row>
    <row r="154" spans="2:65" s="1" customFormat="1" ht="16.5" customHeight="1">
      <c r="B154" s="136"/>
      <c r="C154" s="137" t="s">
        <v>195</v>
      </c>
      <c r="D154" s="137" t="s">
        <v>154</v>
      </c>
      <c r="E154" s="138" t="s">
        <v>497</v>
      </c>
      <c r="F154" s="139" t="s">
        <v>498</v>
      </c>
      <c r="G154" s="140" t="s">
        <v>309</v>
      </c>
      <c r="H154" s="141">
        <v>84.06</v>
      </c>
      <c r="I154" s="142"/>
      <c r="J154" s="143">
        <f>ROUND(I154*H154,2)</f>
        <v>0</v>
      </c>
      <c r="K154" s="139" t="s">
        <v>310</v>
      </c>
      <c r="L154" s="32"/>
      <c r="M154" s="144" t="s">
        <v>1</v>
      </c>
      <c r="N154" s="145" t="s">
        <v>44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158</v>
      </c>
      <c r="AT154" s="148" t="s">
        <v>154</v>
      </c>
      <c r="AU154" s="148" t="s">
        <v>89</v>
      </c>
      <c r="AY154" s="16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86</v>
      </c>
      <c r="BK154" s="149">
        <f>ROUND(I154*H154,2)</f>
        <v>0</v>
      </c>
      <c r="BL154" s="16" t="s">
        <v>158</v>
      </c>
      <c r="BM154" s="148" t="s">
        <v>3830</v>
      </c>
    </row>
    <row r="155" spans="2:65" s="12" customFormat="1" ht="11.25">
      <c r="B155" s="160"/>
      <c r="D155" s="150" t="s">
        <v>312</v>
      </c>
      <c r="E155" s="161" t="s">
        <v>1</v>
      </c>
      <c r="F155" s="162" t="s">
        <v>3827</v>
      </c>
      <c r="H155" s="163">
        <v>83.4</v>
      </c>
      <c r="I155" s="164"/>
      <c r="L155" s="160"/>
      <c r="M155" s="165"/>
      <c r="T155" s="166"/>
      <c r="AT155" s="161" t="s">
        <v>312</v>
      </c>
      <c r="AU155" s="161" t="s">
        <v>89</v>
      </c>
      <c r="AV155" s="12" t="s">
        <v>89</v>
      </c>
      <c r="AW155" s="12" t="s">
        <v>35</v>
      </c>
      <c r="AX155" s="12" t="s">
        <v>79</v>
      </c>
      <c r="AY155" s="161" t="s">
        <v>151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3831</v>
      </c>
      <c r="H156" s="163">
        <v>0.66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79</v>
      </c>
      <c r="AY156" s="161" t="s">
        <v>151</v>
      </c>
    </row>
    <row r="157" spans="2:65" s="13" customFormat="1" ht="11.25">
      <c r="B157" s="167"/>
      <c r="D157" s="150" t="s">
        <v>312</v>
      </c>
      <c r="E157" s="168" t="s">
        <v>1</v>
      </c>
      <c r="F157" s="169" t="s">
        <v>320</v>
      </c>
      <c r="H157" s="170">
        <v>84.06</v>
      </c>
      <c r="I157" s="171"/>
      <c r="L157" s="167"/>
      <c r="M157" s="172"/>
      <c r="T157" s="173"/>
      <c r="AT157" s="168" t="s">
        <v>312</v>
      </c>
      <c r="AU157" s="168" t="s">
        <v>89</v>
      </c>
      <c r="AV157" s="13" t="s">
        <v>158</v>
      </c>
      <c r="AW157" s="13" t="s">
        <v>35</v>
      </c>
      <c r="AX157" s="13" t="s">
        <v>86</v>
      </c>
      <c r="AY157" s="168" t="s">
        <v>151</v>
      </c>
    </row>
    <row r="158" spans="2:65" s="1" customFormat="1" ht="16.5" customHeight="1">
      <c r="B158" s="136"/>
      <c r="C158" s="137" t="s">
        <v>8</v>
      </c>
      <c r="D158" s="137" t="s">
        <v>154</v>
      </c>
      <c r="E158" s="138" t="s">
        <v>510</v>
      </c>
      <c r="F158" s="139" t="s">
        <v>511</v>
      </c>
      <c r="G158" s="140" t="s">
        <v>309</v>
      </c>
      <c r="H158" s="141">
        <v>25.2</v>
      </c>
      <c r="I158" s="142"/>
      <c r="J158" s="143">
        <f>ROUND(I158*H158,2)</f>
        <v>0</v>
      </c>
      <c r="K158" s="139" t="s">
        <v>310</v>
      </c>
      <c r="L158" s="32"/>
      <c r="M158" s="144" t="s">
        <v>1</v>
      </c>
      <c r="N158" s="145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86</v>
      </c>
      <c r="BK158" s="149">
        <f>ROUND(I158*H158,2)</f>
        <v>0</v>
      </c>
      <c r="BL158" s="16" t="s">
        <v>158</v>
      </c>
      <c r="BM158" s="148" t="s">
        <v>3832</v>
      </c>
    </row>
    <row r="159" spans="2:65" s="12" customFormat="1" ht="11.25">
      <c r="B159" s="160"/>
      <c r="D159" s="150" t="s">
        <v>312</v>
      </c>
      <c r="E159" s="161" t="s">
        <v>1</v>
      </c>
      <c r="F159" s="162" t="s">
        <v>3826</v>
      </c>
      <c r="H159" s="163">
        <v>25.2</v>
      </c>
      <c r="I159" s="164"/>
      <c r="L159" s="160"/>
      <c r="M159" s="165"/>
      <c r="T159" s="166"/>
      <c r="AT159" s="161" t="s">
        <v>312</v>
      </c>
      <c r="AU159" s="161" t="s">
        <v>89</v>
      </c>
      <c r="AV159" s="12" t="s">
        <v>89</v>
      </c>
      <c r="AW159" s="12" t="s">
        <v>35</v>
      </c>
      <c r="AX159" s="12" t="s">
        <v>86</v>
      </c>
      <c r="AY159" s="161" t="s">
        <v>151</v>
      </c>
    </row>
    <row r="160" spans="2:65" s="1" customFormat="1" ht="16.5" customHeight="1">
      <c r="B160" s="136"/>
      <c r="C160" s="137" t="s">
        <v>204</v>
      </c>
      <c r="D160" s="137" t="s">
        <v>154</v>
      </c>
      <c r="E160" s="138" t="s">
        <v>3544</v>
      </c>
      <c r="F160" s="139" t="s">
        <v>3545</v>
      </c>
      <c r="G160" s="140" t="s">
        <v>363</v>
      </c>
      <c r="H160" s="141">
        <v>38</v>
      </c>
      <c r="I160" s="142"/>
      <c r="J160" s="143">
        <f>ROUND(I160*H160,2)</f>
        <v>0</v>
      </c>
      <c r="K160" s="139" t="s">
        <v>310</v>
      </c>
      <c r="L160" s="32"/>
      <c r="M160" s="144" t="s">
        <v>1</v>
      </c>
      <c r="N160" s="145" t="s">
        <v>44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158</v>
      </c>
      <c r="AT160" s="148" t="s">
        <v>154</v>
      </c>
      <c r="AU160" s="148" t="s">
        <v>89</v>
      </c>
      <c r="AY160" s="16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86</v>
      </c>
      <c r="BK160" s="149">
        <f>ROUND(I160*H160,2)</f>
        <v>0</v>
      </c>
      <c r="BL160" s="16" t="s">
        <v>158</v>
      </c>
      <c r="BM160" s="148" t="s">
        <v>3833</v>
      </c>
    </row>
    <row r="161" spans="2:65" s="12" customFormat="1" ht="11.25">
      <c r="B161" s="160"/>
      <c r="D161" s="150" t="s">
        <v>312</v>
      </c>
      <c r="E161" s="161" t="s">
        <v>1</v>
      </c>
      <c r="F161" s="162" t="s">
        <v>3834</v>
      </c>
      <c r="H161" s="163">
        <v>38</v>
      </c>
      <c r="I161" s="164"/>
      <c r="L161" s="160"/>
      <c r="M161" s="165"/>
      <c r="T161" s="166"/>
      <c r="AT161" s="161" t="s">
        <v>312</v>
      </c>
      <c r="AU161" s="161" t="s">
        <v>89</v>
      </c>
      <c r="AV161" s="12" t="s">
        <v>89</v>
      </c>
      <c r="AW161" s="12" t="s">
        <v>35</v>
      </c>
      <c r="AX161" s="12" t="s">
        <v>86</v>
      </c>
      <c r="AY161" s="161" t="s">
        <v>151</v>
      </c>
    </row>
    <row r="162" spans="2:65" s="1" customFormat="1" ht="16.5" customHeight="1">
      <c r="B162" s="136"/>
      <c r="C162" s="137" t="s">
        <v>208</v>
      </c>
      <c r="D162" s="137" t="s">
        <v>154</v>
      </c>
      <c r="E162" s="138" t="s">
        <v>3835</v>
      </c>
      <c r="F162" s="139" t="s">
        <v>3836</v>
      </c>
      <c r="G162" s="140" t="s">
        <v>363</v>
      </c>
      <c r="H162" s="141">
        <v>38</v>
      </c>
      <c r="I162" s="142"/>
      <c r="J162" s="143">
        <f>ROUND(I162*H162,2)</f>
        <v>0</v>
      </c>
      <c r="K162" s="139" t="s">
        <v>310</v>
      </c>
      <c r="L162" s="32"/>
      <c r="M162" s="144" t="s">
        <v>1</v>
      </c>
      <c r="N162" s="145" t="s">
        <v>44</v>
      </c>
      <c r="P162" s="146">
        <f>O162*H162</f>
        <v>0</v>
      </c>
      <c r="Q162" s="146">
        <v>8.0000000000000007E-5</v>
      </c>
      <c r="R162" s="146">
        <f>Q162*H162</f>
        <v>3.0400000000000002E-3</v>
      </c>
      <c r="S162" s="146">
        <v>0</v>
      </c>
      <c r="T162" s="147">
        <f>S162*H162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86</v>
      </c>
      <c r="BK162" s="149">
        <f>ROUND(I162*H162,2)</f>
        <v>0</v>
      </c>
      <c r="BL162" s="16" t="s">
        <v>158</v>
      </c>
      <c r="BM162" s="148" t="s">
        <v>3837</v>
      </c>
    </row>
    <row r="163" spans="2:65" s="1" customFormat="1" ht="16.5" customHeight="1">
      <c r="B163" s="136"/>
      <c r="C163" s="174" t="s">
        <v>212</v>
      </c>
      <c r="D163" s="174" t="s">
        <v>374</v>
      </c>
      <c r="E163" s="175" t="s">
        <v>542</v>
      </c>
      <c r="F163" s="176" t="s">
        <v>543</v>
      </c>
      <c r="G163" s="177" t="s">
        <v>544</v>
      </c>
      <c r="H163" s="178">
        <v>0.76</v>
      </c>
      <c r="I163" s="179"/>
      <c r="J163" s="180">
        <f>ROUND(I163*H163,2)</f>
        <v>0</v>
      </c>
      <c r="K163" s="176" t="s">
        <v>310</v>
      </c>
      <c r="L163" s="181"/>
      <c r="M163" s="182" t="s">
        <v>1</v>
      </c>
      <c r="N163" s="183" t="s">
        <v>44</v>
      </c>
      <c r="P163" s="146">
        <f>O163*H163</f>
        <v>0</v>
      </c>
      <c r="Q163" s="146">
        <v>1E-3</v>
      </c>
      <c r="R163" s="146">
        <f>Q163*H163</f>
        <v>7.6000000000000004E-4</v>
      </c>
      <c r="S163" s="146">
        <v>0</v>
      </c>
      <c r="T163" s="147">
        <f>S163*H163</f>
        <v>0</v>
      </c>
      <c r="AR163" s="148" t="s">
        <v>183</v>
      </c>
      <c r="AT163" s="148" t="s">
        <v>374</v>
      </c>
      <c r="AU163" s="148" t="s">
        <v>89</v>
      </c>
      <c r="AY163" s="16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6" t="s">
        <v>86</v>
      </c>
      <c r="BK163" s="149">
        <f>ROUND(I163*H163,2)</f>
        <v>0</v>
      </c>
      <c r="BL163" s="16" t="s">
        <v>158</v>
      </c>
      <c r="BM163" s="148" t="s">
        <v>3838</v>
      </c>
    </row>
    <row r="164" spans="2:65" s="12" customFormat="1" ht="11.25">
      <c r="B164" s="160"/>
      <c r="D164" s="150" t="s">
        <v>312</v>
      </c>
      <c r="F164" s="162" t="s">
        <v>3839</v>
      </c>
      <c r="H164" s="163">
        <v>0.76</v>
      </c>
      <c r="I164" s="164"/>
      <c r="L164" s="160"/>
      <c r="M164" s="165"/>
      <c r="T164" s="166"/>
      <c r="AT164" s="161" t="s">
        <v>312</v>
      </c>
      <c r="AU164" s="161" t="s">
        <v>89</v>
      </c>
      <c r="AV164" s="12" t="s">
        <v>89</v>
      </c>
      <c r="AW164" s="12" t="s">
        <v>3</v>
      </c>
      <c r="AX164" s="12" t="s">
        <v>86</v>
      </c>
      <c r="AY164" s="161" t="s">
        <v>151</v>
      </c>
    </row>
    <row r="165" spans="2:65" s="1" customFormat="1" ht="16.5" customHeight="1">
      <c r="B165" s="136"/>
      <c r="C165" s="137" t="s">
        <v>216</v>
      </c>
      <c r="D165" s="137" t="s">
        <v>154</v>
      </c>
      <c r="E165" s="138" t="s">
        <v>548</v>
      </c>
      <c r="F165" s="139" t="s">
        <v>549</v>
      </c>
      <c r="G165" s="140" t="s">
        <v>363</v>
      </c>
      <c r="H165" s="141">
        <v>38</v>
      </c>
      <c r="I165" s="142"/>
      <c r="J165" s="143">
        <f>ROUND(I165*H165,2)</f>
        <v>0</v>
      </c>
      <c r="K165" s="139" t="s">
        <v>310</v>
      </c>
      <c r="L165" s="32"/>
      <c r="M165" s="144" t="s">
        <v>1</v>
      </c>
      <c r="N165" s="145" t="s">
        <v>44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158</v>
      </c>
      <c r="AT165" s="148" t="s">
        <v>154</v>
      </c>
      <c r="AU165" s="148" t="s">
        <v>89</v>
      </c>
      <c r="AY165" s="16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86</v>
      </c>
      <c r="BK165" s="149">
        <f>ROUND(I165*H165,2)</f>
        <v>0</v>
      </c>
      <c r="BL165" s="16" t="s">
        <v>158</v>
      </c>
      <c r="BM165" s="148" t="s">
        <v>3840</v>
      </c>
    </row>
    <row r="166" spans="2:65" s="12" customFormat="1" ht="11.25">
      <c r="B166" s="160"/>
      <c r="D166" s="150" t="s">
        <v>312</v>
      </c>
      <c r="E166" s="161" t="s">
        <v>1</v>
      </c>
      <c r="F166" s="162" t="s">
        <v>3841</v>
      </c>
      <c r="H166" s="163">
        <v>38</v>
      </c>
      <c r="I166" s="164"/>
      <c r="L166" s="160"/>
      <c r="M166" s="165"/>
      <c r="T166" s="166"/>
      <c r="AT166" s="161" t="s">
        <v>312</v>
      </c>
      <c r="AU166" s="161" t="s">
        <v>89</v>
      </c>
      <c r="AV166" s="12" t="s">
        <v>89</v>
      </c>
      <c r="AW166" s="12" t="s">
        <v>35</v>
      </c>
      <c r="AX166" s="12" t="s">
        <v>86</v>
      </c>
      <c r="AY166" s="161" t="s">
        <v>151</v>
      </c>
    </row>
    <row r="167" spans="2:65" s="11" customFormat="1" ht="22.9" customHeight="1">
      <c r="B167" s="124"/>
      <c r="D167" s="125" t="s">
        <v>78</v>
      </c>
      <c r="E167" s="134" t="s">
        <v>89</v>
      </c>
      <c r="F167" s="134" t="s">
        <v>561</v>
      </c>
      <c r="I167" s="127"/>
      <c r="J167" s="135">
        <f>BK167</f>
        <v>0</v>
      </c>
      <c r="L167" s="124"/>
      <c r="M167" s="129"/>
      <c r="P167" s="130">
        <f>SUM(P168:P175)</f>
        <v>0</v>
      </c>
      <c r="R167" s="130">
        <f>SUM(R168:R175)</f>
        <v>44.172097999999998</v>
      </c>
      <c r="T167" s="131">
        <f>SUM(T168:T175)</f>
        <v>0</v>
      </c>
      <c r="AR167" s="125" t="s">
        <v>86</v>
      </c>
      <c r="AT167" s="132" t="s">
        <v>78</v>
      </c>
      <c r="AU167" s="132" t="s">
        <v>86</v>
      </c>
      <c r="AY167" s="125" t="s">
        <v>151</v>
      </c>
      <c r="BK167" s="133">
        <f>SUM(BK168:BK175)</f>
        <v>0</v>
      </c>
    </row>
    <row r="168" spans="2:65" s="1" customFormat="1" ht="16.5" customHeight="1">
      <c r="B168" s="136"/>
      <c r="C168" s="137" t="s">
        <v>220</v>
      </c>
      <c r="D168" s="137" t="s">
        <v>154</v>
      </c>
      <c r="E168" s="138" t="s">
        <v>608</v>
      </c>
      <c r="F168" s="139" t="s">
        <v>609</v>
      </c>
      <c r="G168" s="140" t="s">
        <v>309</v>
      </c>
      <c r="H168" s="141">
        <v>5.4</v>
      </c>
      <c r="I168" s="142"/>
      <c r="J168" s="143">
        <f>ROUND(I168*H168,2)</f>
        <v>0</v>
      </c>
      <c r="K168" s="139" t="s">
        <v>310</v>
      </c>
      <c r="L168" s="32"/>
      <c r="M168" s="144" t="s">
        <v>1</v>
      </c>
      <c r="N168" s="145" t="s">
        <v>44</v>
      </c>
      <c r="P168" s="146">
        <f>O168*H168</f>
        <v>0</v>
      </c>
      <c r="Q168" s="146">
        <v>2.5018699999999998</v>
      </c>
      <c r="R168" s="146">
        <f>Q168*H168</f>
        <v>13.510097999999999</v>
      </c>
      <c r="S168" s="146">
        <v>0</v>
      </c>
      <c r="T168" s="147">
        <f>S168*H168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86</v>
      </c>
      <c r="BK168" s="149">
        <f>ROUND(I168*H168,2)</f>
        <v>0</v>
      </c>
      <c r="BL168" s="16" t="s">
        <v>158</v>
      </c>
      <c r="BM168" s="148" t="s">
        <v>3842</v>
      </c>
    </row>
    <row r="169" spans="2:65" s="12" customFormat="1" ht="11.25">
      <c r="B169" s="160"/>
      <c r="D169" s="150" t="s">
        <v>312</v>
      </c>
      <c r="E169" s="161" t="s">
        <v>1</v>
      </c>
      <c r="F169" s="162" t="s">
        <v>3843</v>
      </c>
      <c r="H169" s="163">
        <v>5.4</v>
      </c>
      <c r="I169" s="164"/>
      <c r="L169" s="160"/>
      <c r="M169" s="165"/>
      <c r="T169" s="166"/>
      <c r="AT169" s="161" t="s">
        <v>312</v>
      </c>
      <c r="AU169" s="161" t="s">
        <v>89</v>
      </c>
      <c r="AV169" s="12" t="s">
        <v>89</v>
      </c>
      <c r="AW169" s="12" t="s">
        <v>35</v>
      </c>
      <c r="AX169" s="12" t="s">
        <v>86</v>
      </c>
      <c r="AY169" s="161" t="s">
        <v>151</v>
      </c>
    </row>
    <row r="170" spans="2:65" s="1" customFormat="1" ht="16.5" customHeight="1">
      <c r="B170" s="136"/>
      <c r="C170" s="137" t="s">
        <v>224</v>
      </c>
      <c r="D170" s="137" t="s">
        <v>154</v>
      </c>
      <c r="E170" s="138" t="s">
        <v>3225</v>
      </c>
      <c r="F170" s="139" t="s">
        <v>3226</v>
      </c>
      <c r="G170" s="140" t="s">
        <v>363</v>
      </c>
      <c r="H170" s="141">
        <v>51</v>
      </c>
      <c r="I170" s="142"/>
      <c r="J170" s="143">
        <f>ROUND(I170*H170,2)</f>
        <v>0</v>
      </c>
      <c r="K170" s="139" t="s">
        <v>310</v>
      </c>
      <c r="L170" s="32"/>
      <c r="M170" s="144" t="s">
        <v>1</v>
      </c>
      <c r="N170" s="145" t="s">
        <v>44</v>
      </c>
      <c r="P170" s="146">
        <f>O170*H170</f>
        <v>0</v>
      </c>
      <c r="Q170" s="146">
        <v>0.108</v>
      </c>
      <c r="R170" s="146">
        <f>Q170*H170</f>
        <v>5.508</v>
      </c>
      <c r="S170" s="146">
        <v>0</v>
      </c>
      <c r="T170" s="147">
        <f>S170*H170</f>
        <v>0</v>
      </c>
      <c r="AR170" s="148" t="s">
        <v>158</v>
      </c>
      <c r="AT170" s="148" t="s">
        <v>154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3844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3845</v>
      </c>
      <c r="H171" s="163">
        <v>51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86</v>
      </c>
      <c r="AY171" s="161" t="s">
        <v>151</v>
      </c>
    </row>
    <row r="172" spans="2:65" s="1" customFormat="1" ht="16.5" customHeight="1">
      <c r="B172" s="136"/>
      <c r="C172" s="174" t="s">
        <v>229</v>
      </c>
      <c r="D172" s="174" t="s">
        <v>374</v>
      </c>
      <c r="E172" s="175" t="s">
        <v>3846</v>
      </c>
      <c r="F172" s="176" t="s">
        <v>3847</v>
      </c>
      <c r="G172" s="177" t="s">
        <v>354</v>
      </c>
      <c r="H172" s="178">
        <v>3</v>
      </c>
      <c r="I172" s="179"/>
      <c r="J172" s="180">
        <f>ROUND(I172*H172,2)</f>
        <v>0</v>
      </c>
      <c r="K172" s="176" t="s">
        <v>310</v>
      </c>
      <c r="L172" s="181"/>
      <c r="M172" s="182" t="s">
        <v>1</v>
      </c>
      <c r="N172" s="183" t="s">
        <v>44</v>
      </c>
      <c r="P172" s="146">
        <f>O172*H172</f>
        <v>0</v>
      </c>
      <c r="Q172" s="146">
        <v>1.31</v>
      </c>
      <c r="R172" s="146">
        <f>Q172*H172</f>
        <v>3.93</v>
      </c>
      <c r="S172" s="146">
        <v>0</v>
      </c>
      <c r="T172" s="147">
        <f>S172*H172</f>
        <v>0</v>
      </c>
      <c r="AR172" s="148" t="s">
        <v>183</v>
      </c>
      <c r="AT172" s="148" t="s">
        <v>374</v>
      </c>
      <c r="AU172" s="148" t="s">
        <v>89</v>
      </c>
      <c r="AY172" s="16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6" t="s">
        <v>86</v>
      </c>
      <c r="BK172" s="149">
        <f>ROUND(I172*H172,2)</f>
        <v>0</v>
      </c>
      <c r="BL172" s="16" t="s">
        <v>158</v>
      </c>
      <c r="BM172" s="148" t="s">
        <v>3848</v>
      </c>
    </row>
    <row r="173" spans="2:65" s="12" customFormat="1" ht="11.25">
      <c r="B173" s="160"/>
      <c r="D173" s="150" t="s">
        <v>312</v>
      </c>
      <c r="F173" s="162" t="s">
        <v>3849</v>
      </c>
      <c r="H173" s="163">
        <v>3</v>
      </c>
      <c r="I173" s="164"/>
      <c r="L173" s="160"/>
      <c r="M173" s="165"/>
      <c r="T173" s="166"/>
      <c r="AT173" s="161" t="s">
        <v>312</v>
      </c>
      <c r="AU173" s="161" t="s">
        <v>89</v>
      </c>
      <c r="AV173" s="12" t="s">
        <v>89</v>
      </c>
      <c r="AW173" s="12" t="s">
        <v>3</v>
      </c>
      <c r="AX173" s="12" t="s">
        <v>86</v>
      </c>
      <c r="AY173" s="161" t="s">
        <v>151</v>
      </c>
    </row>
    <row r="174" spans="2:65" s="1" customFormat="1" ht="16.5" customHeight="1">
      <c r="B174" s="136"/>
      <c r="C174" s="174" t="s">
        <v>236</v>
      </c>
      <c r="D174" s="174" t="s">
        <v>374</v>
      </c>
      <c r="E174" s="175" t="s">
        <v>3850</v>
      </c>
      <c r="F174" s="176" t="s">
        <v>3851</v>
      </c>
      <c r="G174" s="177" t="s">
        <v>354</v>
      </c>
      <c r="H174" s="178">
        <v>14</v>
      </c>
      <c r="I174" s="179"/>
      <c r="J174" s="180">
        <f>ROUND(I174*H174,2)</f>
        <v>0</v>
      </c>
      <c r="K174" s="176" t="s">
        <v>310</v>
      </c>
      <c r="L174" s="181"/>
      <c r="M174" s="182" t="s">
        <v>1</v>
      </c>
      <c r="N174" s="183" t="s">
        <v>44</v>
      </c>
      <c r="P174" s="146">
        <f>O174*H174</f>
        <v>0</v>
      </c>
      <c r="Q174" s="146">
        <v>1.516</v>
      </c>
      <c r="R174" s="146">
        <f>Q174*H174</f>
        <v>21.224</v>
      </c>
      <c r="S174" s="146">
        <v>0</v>
      </c>
      <c r="T174" s="147">
        <f>S174*H174</f>
        <v>0</v>
      </c>
      <c r="AR174" s="148" t="s">
        <v>183</v>
      </c>
      <c r="AT174" s="148" t="s">
        <v>374</v>
      </c>
      <c r="AU174" s="148" t="s">
        <v>89</v>
      </c>
      <c r="AY174" s="16" t="s">
        <v>151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86</v>
      </c>
      <c r="BK174" s="149">
        <f>ROUND(I174*H174,2)</f>
        <v>0</v>
      </c>
      <c r="BL174" s="16" t="s">
        <v>158</v>
      </c>
      <c r="BM174" s="148" t="s">
        <v>3852</v>
      </c>
    </row>
    <row r="175" spans="2:65" s="12" customFormat="1" ht="11.25">
      <c r="B175" s="160"/>
      <c r="D175" s="150" t="s">
        <v>312</v>
      </c>
      <c r="F175" s="162" t="s">
        <v>3853</v>
      </c>
      <c r="H175" s="163">
        <v>14</v>
      </c>
      <c r="I175" s="164"/>
      <c r="L175" s="160"/>
      <c r="M175" s="165"/>
      <c r="T175" s="166"/>
      <c r="AT175" s="161" t="s">
        <v>312</v>
      </c>
      <c r="AU175" s="161" t="s">
        <v>89</v>
      </c>
      <c r="AV175" s="12" t="s">
        <v>89</v>
      </c>
      <c r="AW175" s="12" t="s">
        <v>3</v>
      </c>
      <c r="AX175" s="12" t="s">
        <v>86</v>
      </c>
      <c r="AY175" s="161" t="s">
        <v>151</v>
      </c>
    </row>
    <row r="176" spans="2:65" s="11" customFormat="1" ht="22.9" customHeight="1">
      <c r="B176" s="124"/>
      <c r="D176" s="125" t="s">
        <v>78</v>
      </c>
      <c r="E176" s="134" t="s">
        <v>163</v>
      </c>
      <c r="F176" s="134" t="s">
        <v>639</v>
      </c>
      <c r="I176" s="127"/>
      <c r="J176" s="135">
        <f>BK176</f>
        <v>0</v>
      </c>
      <c r="L176" s="124"/>
      <c r="M176" s="129"/>
      <c r="P176" s="130">
        <f>SUM(P177:P198)</f>
        <v>0</v>
      </c>
      <c r="R176" s="130">
        <f>SUM(R177:R198)</f>
        <v>5.9017990999999999</v>
      </c>
      <c r="T176" s="131">
        <f>SUM(T177:T198)</f>
        <v>0</v>
      </c>
      <c r="AR176" s="125" t="s">
        <v>86</v>
      </c>
      <c r="AT176" s="132" t="s">
        <v>78</v>
      </c>
      <c r="AU176" s="132" t="s">
        <v>86</v>
      </c>
      <c r="AY176" s="125" t="s">
        <v>151</v>
      </c>
      <c r="BK176" s="133">
        <f>SUM(BK177:BK198)</f>
        <v>0</v>
      </c>
    </row>
    <row r="177" spans="2:65" s="1" customFormat="1" ht="16.5" customHeight="1">
      <c r="B177" s="136"/>
      <c r="C177" s="137" t="s">
        <v>7</v>
      </c>
      <c r="D177" s="137" t="s">
        <v>154</v>
      </c>
      <c r="E177" s="138" t="s">
        <v>3854</v>
      </c>
      <c r="F177" s="139" t="s">
        <v>3855</v>
      </c>
      <c r="G177" s="140" t="s">
        <v>354</v>
      </c>
      <c r="H177" s="141">
        <v>1</v>
      </c>
      <c r="I177" s="142"/>
      <c r="J177" s="143">
        <f>ROUND(I177*H177,2)</f>
        <v>0</v>
      </c>
      <c r="K177" s="139" t="s">
        <v>310</v>
      </c>
      <c r="L177" s="32"/>
      <c r="M177" s="144" t="s">
        <v>1</v>
      </c>
      <c r="N177" s="145" t="s">
        <v>44</v>
      </c>
      <c r="P177" s="146">
        <f>O177*H177</f>
        <v>0</v>
      </c>
      <c r="Q177" s="146">
        <v>3.78E-2</v>
      </c>
      <c r="R177" s="146">
        <f>Q177*H177</f>
        <v>3.78E-2</v>
      </c>
      <c r="S177" s="146">
        <v>0</v>
      </c>
      <c r="T177" s="147">
        <f>S177*H177</f>
        <v>0</v>
      </c>
      <c r="AR177" s="148" t="s">
        <v>158</v>
      </c>
      <c r="AT177" s="148" t="s">
        <v>154</v>
      </c>
      <c r="AU177" s="148" t="s">
        <v>89</v>
      </c>
      <c r="AY177" s="16" t="s">
        <v>151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6" t="s">
        <v>86</v>
      </c>
      <c r="BK177" s="149">
        <f>ROUND(I177*H177,2)</f>
        <v>0</v>
      </c>
      <c r="BL177" s="16" t="s">
        <v>158</v>
      </c>
      <c r="BM177" s="148" t="s">
        <v>3856</v>
      </c>
    </row>
    <row r="178" spans="2:65" s="12" customFormat="1" ht="11.25">
      <c r="B178" s="160"/>
      <c r="D178" s="150" t="s">
        <v>312</v>
      </c>
      <c r="E178" s="161" t="s">
        <v>1</v>
      </c>
      <c r="F178" s="162" t="s">
        <v>3857</v>
      </c>
      <c r="H178" s="163">
        <v>1</v>
      </c>
      <c r="I178" s="164"/>
      <c r="L178" s="160"/>
      <c r="M178" s="165"/>
      <c r="T178" s="166"/>
      <c r="AT178" s="161" t="s">
        <v>312</v>
      </c>
      <c r="AU178" s="161" t="s">
        <v>89</v>
      </c>
      <c r="AV178" s="12" t="s">
        <v>89</v>
      </c>
      <c r="AW178" s="12" t="s">
        <v>35</v>
      </c>
      <c r="AX178" s="12" t="s">
        <v>86</v>
      </c>
      <c r="AY178" s="161" t="s">
        <v>151</v>
      </c>
    </row>
    <row r="179" spans="2:65" s="1" customFormat="1" ht="16.5" customHeight="1">
      <c r="B179" s="136"/>
      <c r="C179" s="174" t="s">
        <v>245</v>
      </c>
      <c r="D179" s="174" t="s">
        <v>374</v>
      </c>
      <c r="E179" s="175" t="s">
        <v>3858</v>
      </c>
      <c r="F179" s="176" t="s">
        <v>3859</v>
      </c>
      <c r="G179" s="177" t="s">
        <v>354</v>
      </c>
      <c r="H179" s="178">
        <v>1</v>
      </c>
      <c r="I179" s="179"/>
      <c r="J179" s="180">
        <f>ROUND(I179*H179,2)</f>
        <v>0</v>
      </c>
      <c r="K179" s="176" t="s">
        <v>1</v>
      </c>
      <c r="L179" s="181"/>
      <c r="M179" s="182" t="s">
        <v>1</v>
      </c>
      <c r="N179" s="183" t="s">
        <v>44</v>
      </c>
      <c r="P179" s="146">
        <f>O179*H179</f>
        <v>0</v>
      </c>
      <c r="Q179" s="146">
        <v>0.46</v>
      </c>
      <c r="R179" s="146">
        <f>Q179*H179</f>
        <v>0.46</v>
      </c>
      <c r="S179" s="146">
        <v>0</v>
      </c>
      <c r="T179" s="147">
        <f>S179*H179</f>
        <v>0</v>
      </c>
      <c r="AR179" s="148" t="s">
        <v>183</v>
      </c>
      <c r="AT179" s="148" t="s">
        <v>374</v>
      </c>
      <c r="AU179" s="148" t="s">
        <v>89</v>
      </c>
      <c r="AY179" s="16" t="s">
        <v>151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6" t="s">
        <v>86</v>
      </c>
      <c r="BK179" s="149">
        <f>ROUND(I179*H179,2)</f>
        <v>0</v>
      </c>
      <c r="BL179" s="16" t="s">
        <v>158</v>
      </c>
      <c r="BM179" s="148" t="s">
        <v>3860</v>
      </c>
    </row>
    <row r="180" spans="2:65" s="1" customFormat="1" ht="19.5">
      <c r="B180" s="32"/>
      <c r="D180" s="150" t="s">
        <v>167</v>
      </c>
      <c r="F180" s="151" t="s">
        <v>3861</v>
      </c>
      <c r="I180" s="152"/>
      <c r="L180" s="32"/>
      <c r="M180" s="153"/>
      <c r="T180" s="56"/>
      <c r="AT180" s="16" t="s">
        <v>167</v>
      </c>
      <c r="AU180" s="16" t="s">
        <v>89</v>
      </c>
    </row>
    <row r="181" spans="2:65" s="1" customFormat="1" ht="16.5" customHeight="1">
      <c r="B181" s="136"/>
      <c r="C181" s="137" t="s">
        <v>251</v>
      </c>
      <c r="D181" s="137" t="s">
        <v>154</v>
      </c>
      <c r="E181" s="138" t="s">
        <v>666</v>
      </c>
      <c r="F181" s="139" t="s">
        <v>667</v>
      </c>
      <c r="G181" s="140" t="s">
        <v>309</v>
      </c>
      <c r="H181" s="141">
        <v>2.4</v>
      </c>
      <c r="I181" s="142"/>
      <c r="J181" s="143">
        <f>ROUND(I181*H181,2)</f>
        <v>0</v>
      </c>
      <c r="K181" s="139" t="s">
        <v>310</v>
      </c>
      <c r="L181" s="32"/>
      <c r="M181" s="144" t="s">
        <v>1</v>
      </c>
      <c r="N181" s="145" t="s">
        <v>44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158</v>
      </c>
      <c r="AT181" s="148" t="s">
        <v>154</v>
      </c>
      <c r="AU181" s="148" t="s">
        <v>89</v>
      </c>
      <c r="AY181" s="16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86</v>
      </c>
      <c r="BK181" s="149">
        <f>ROUND(I181*H181,2)</f>
        <v>0</v>
      </c>
      <c r="BL181" s="16" t="s">
        <v>158</v>
      </c>
      <c r="BM181" s="148" t="s">
        <v>3862</v>
      </c>
    </row>
    <row r="182" spans="2:65" s="12" customFormat="1" ht="11.25">
      <c r="B182" s="160"/>
      <c r="D182" s="150" t="s">
        <v>312</v>
      </c>
      <c r="E182" s="161" t="s">
        <v>1</v>
      </c>
      <c r="F182" s="162" t="s">
        <v>3863</v>
      </c>
      <c r="H182" s="163">
        <v>2.4</v>
      </c>
      <c r="I182" s="164"/>
      <c r="L182" s="160"/>
      <c r="M182" s="165"/>
      <c r="T182" s="166"/>
      <c r="AT182" s="161" t="s">
        <v>312</v>
      </c>
      <c r="AU182" s="161" t="s">
        <v>89</v>
      </c>
      <c r="AV182" s="12" t="s">
        <v>89</v>
      </c>
      <c r="AW182" s="12" t="s">
        <v>35</v>
      </c>
      <c r="AX182" s="12" t="s">
        <v>86</v>
      </c>
      <c r="AY182" s="161" t="s">
        <v>151</v>
      </c>
    </row>
    <row r="183" spans="2:65" s="1" customFormat="1" ht="16.5" customHeight="1">
      <c r="B183" s="136"/>
      <c r="C183" s="137" t="s">
        <v>255</v>
      </c>
      <c r="D183" s="137" t="s">
        <v>154</v>
      </c>
      <c r="E183" s="138" t="s">
        <v>671</v>
      </c>
      <c r="F183" s="139" t="s">
        <v>672</v>
      </c>
      <c r="G183" s="140" t="s">
        <v>363</v>
      </c>
      <c r="H183" s="141">
        <v>6.4</v>
      </c>
      <c r="I183" s="142"/>
      <c r="J183" s="143">
        <f>ROUND(I183*H183,2)</f>
        <v>0</v>
      </c>
      <c r="K183" s="139" t="s">
        <v>310</v>
      </c>
      <c r="L183" s="32"/>
      <c r="M183" s="144" t="s">
        <v>1</v>
      </c>
      <c r="N183" s="145" t="s">
        <v>44</v>
      </c>
      <c r="P183" s="146">
        <f>O183*H183</f>
        <v>0</v>
      </c>
      <c r="Q183" s="146">
        <v>7.26E-3</v>
      </c>
      <c r="R183" s="146">
        <f>Q183*H183</f>
        <v>4.6464000000000005E-2</v>
      </c>
      <c r="S183" s="146">
        <v>0</v>
      </c>
      <c r="T183" s="147">
        <f>S183*H183</f>
        <v>0</v>
      </c>
      <c r="AR183" s="148" t="s">
        <v>158</v>
      </c>
      <c r="AT183" s="148" t="s">
        <v>154</v>
      </c>
      <c r="AU183" s="148" t="s">
        <v>89</v>
      </c>
      <c r="AY183" s="16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86</v>
      </c>
      <c r="BK183" s="149">
        <f>ROUND(I183*H183,2)</f>
        <v>0</v>
      </c>
      <c r="BL183" s="16" t="s">
        <v>158</v>
      </c>
      <c r="BM183" s="148" t="s">
        <v>3864</v>
      </c>
    </row>
    <row r="184" spans="2:65" s="1" customFormat="1" ht="19.5">
      <c r="B184" s="32"/>
      <c r="D184" s="150" t="s">
        <v>167</v>
      </c>
      <c r="F184" s="151" t="s">
        <v>3865</v>
      </c>
      <c r="I184" s="152"/>
      <c r="L184" s="32"/>
      <c r="M184" s="153"/>
      <c r="T184" s="56"/>
      <c r="AT184" s="16" t="s">
        <v>167</v>
      </c>
      <c r="AU184" s="16" t="s">
        <v>89</v>
      </c>
    </row>
    <row r="185" spans="2:65" s="1" customFormat="1" ht="16.5" customHeight="1">
      <c r="B185" s="136"/>
      <c r="C185" s="137" t="s">
        <v>259</v>
      </c>
      <c r="D185" s="137" t="s">
        <v>154</v>
      </c>
      <c r="E185" s="138" t="s">
        <v>681</v>
      </c>
      <c r="F185" s="139" t="s">
        <v>682</v>
      </c>
      <c r="G185" s="140" t="s">
        <v>363</v>
      </c>
      <c r="H185" s="141">
        <v>6.4</v>
      </c>
      <c r="I185" s="142"/>
      <c r="J185" s="143">
        <f>ROUND(I185*H185,2)</f>
        <v>0</v>
      </c>
      <c r="K185" s="139" t="s">
        <v>310</v>
      </c>
      <c r="L185" s="32"/>
      <c r="M185" s="144" t="s">
        <v>1</v>
      </c>
      <c r="N185" s="145" t="s">
        <v>44</v>
      </c>
      <c r="P185" s="146">
        <f>O185*H185</f>
        <v>0</v>
      </c>
      <c r="Q185" s="146">
        <v>8.5999999999999998E-4</v>
      </c>
      <c r="R185" s="146">
        <f>Q185*H185</f>
        <v>5.5040000000000002E-3</v>
      </c>
      <c r="S185" s="146">
        <v>0</v>
      </c>
      <c r="T185" s="147">
        <f>S185*H185</f>
        <v>0</v>
      </c>
      <c r="AR185" s="148" t="s">
        <v>158</v>
      </c>
      <c r="AT185" s="148" t="s">
        <v>154</v>
      </c>
      <c r="AU185" s="148" t="s">
        <v>89</v>
      </c>
      <c r="AY185" s="16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86</v>
      </c>
      <c r="BK185" s="149">
        <f>ROUND(I185*H185,2)</f>
        <v>0</v>
      </c>
      <c r="BL185" s="16" t="s">
        <v>158</v>
      </c>
      <c r="BM185" s="148" t="s">
        <v>3866</v>
      </c>
    </row>
    <row r="186" spans="2:65" s="1" customFormat="1" ht="16.5" customHeight="1">
      <c r="B186" s="136"/>
      <c r="C186" s="137" t="s">
        <v>265</v>
      </c>
      <c r="D186" s="137" t="s">
        <v>154</v>
      </c>
      <c r="E186" s="138" t="s">
        <v>1693</v>
      </c>
      <c r="F186" s="139" t="s">
        <v>1694</v>
      </c>
      <c r="G186" s="140" t="s">
        <v>377</v>
      </c>
      <c r="H186" s="141">
        <v>4.2000000000000003E-2</v>
      </c>
      <c r="I186" s="142"/>
      <c r="J186" s="143">
        <f>ROUND(I186*H186,2)</f>
        <v>0</v>
      </c>
      <c r="K186" s="139" t="s">
        <v>310</v>
      </c>
      <c r="L186" s="32"/>
      <c r="M186" s="144" t="s">
        <v>1</v>
      </c>
      <c r="N186" s="145" t="s">
        <v>44</v>
      </c>
      <c r="P186" s="146">
        <f>O186*H186</f>
        <v>0</v>
      </c>
      <c r="Q186" s="146">
        <v>1.03955</v>
      </c>
      <c r="R186" s="146">
        <f>Q186*H186</f>
        <v>4.3661100000000001E-2</v>
      </c>
      <c r="S186" s="146">
        <v>0</v>
      </c>
      <c r="T186" s="147">
        <f>S186*H186</f>
        <v>0</v>
      </c>
      <c r="AR186" s="148" t="s">
        <v>158</v>
      </c>
      <c r="AT186" s="148" t="s">
        <v>154</v>
      </c>
      <c r="AU186" s="148" t="s">
        <v>89</v>
      </c>
      <c r="AY186" s="16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86</v>
      </c>
      <c r="BK186" s="149">
        <f>ROUND(I186*H186,2)</f>
        <v>0</v>
      </c>
      <c r="BL186" s="16" t="s">
        <v>158</v>
      </c>
      <c r="BM186" s="148" t="s">
        <v>3867</v>
      </c>
    </row>
    <row r="187" spans="2:65" s="12" customFormat="1" ht="11.25">
      <c r="B187" s="160"/>
      <c r="D187" s="150" t="s">
        <v>312</v>
      </c>
      <c r="E187" s="161" t="s">
        <v>1</v>
      </c>
      <c r="F187" s="162" t="s">
        <v>3868</v>
      </c>
      <c r="H187" s="163">
        <v>4.2000000000000003E-2</v>
      </c>
      <c r="I187" s="164"/>
      <c r="L187" s="160"/>
      <c r="M187" s="165"/>
      <c r="T187" s="166"/>
      <c r="AT187" s="161" t="s">
        <v>312</v>
      </c>
      <c r="AU187" s="161" t="s">
        <v>89</v>
      </c>
      <c r="AV187" s="12" t="s">
        <v>89</v>
      </c>
      <c r="AW187" s="12" t="s">
        <v>35</v>
      </c>
      <c r="AX187" s="12" t="s">
        <v>86</v>
      </c>
      <c r="AY187" s="161" t="s">
        <v>151</v>
      </c>
    </row>
    <row r="188" spans="2:65" s="1" customFormat="1" ht="16.5" customHeight="1">
      <c r="B188" s="136"/>
      <c r="C188" s="137" t="s">
        <v>269</v>
      </c>
      <c r="D188" s="137" t="s">
        <v>154</v>
      </c>
      <c r="E188" s="138" t="s">
        <v>3869</v>
      </c>
      <c r="F188" s="139" t="s">
        <v>3870</v>
      </c>
      <c r="G188" s="140" t="s">
        <v>309</v>
      </c>
      <c r="H188" s="141">
        <v>1.6</v>
      </c>
      <c r="I188" s="142"/>
      <c r="J188" s="143">
        <f>ROUND(I188*H188,2)</f>
        <v>0</v>
      </c>
      <c r="K188" s="139" t="s">
        <v>310</v>
      </c>
      <c r="L188" s="32"/>
      <c r="M188" s="144" t="s">
        <v>1</v>
      </c>
      <c r="N188" s="145" t="s">
        <v>44</v>
      </c>
      <c r="P188" s="146">
        <f>O188*H188</f>
        <v>0</v>
      </c>
      <c r="Q188" s="146">
        <v>2.8393999999999999</v>
      </c>
      <c r="R188" s="146">
        <f>Q188*H188</f>
        <v>4.5430400000000004</v>
      </c>
      <c r="S188" s="146">
        <v>0</v>
      </c>
      <c r="T188" s="147">
        <f>S188*H188</f>
        <v>0</v>
      </c>
      <c r="AR188" s="148" t="s">
        <v>158</v>
      </c>
      <c r="AT188" s="148" t="s">
        <v>154</v>
      </c>
      <c r="AU188" s="148" t="s">
        <v>89</v>
      </c>
      <c r="AY188" s="16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86</v>
      </c>
      <c r="BK188" s="149">
        <f>ROUND(I188*H188,2)</f>
        <v>0</v>
      </c>
      <c r="BL188" s="16" t="s">
        <v>158</v>
      </c>
      <c r="BM188" s="148" t="s">
        <v>3871</v>
      </c>
    </row>
    <row r="189" spans="2:65" s="12" customFormat="1" ht="11.25">
      <c r="B189" s="160"/>
      <c r="D189" s="150" t="s">
        <v>312</v>
      </c>
      <c r="E189" s="161" t="s">
        <v>1</v>
      </c>
      <c r="F189" s="162" t="s">
        <v>3872</v>
      </c>
      <c r="H189" s="163">
        <v>1.6</v>
      </c>
      <c r="I189" s="164"/>
      <c r="L189" s="160"/>
      <c r="M189" s="165"/>
      <c r="T189" s="166"/>
      <c r="AT189" s="161" t="s">
        <v>312</v>
      </c>
      <c r="AU189" s="161" t="s">
        <v>89</v>
      </c>
      <c r="AV189" s="12" t="s">
        <v>89</v>
      </c>
      <c r="AW189" s="12" t="s">
        <v>35</v>
      </c>
      <c r="AX189" s="12" t="s">
        <v>86</v>
      </c>
      <c r="AY189" s="161" t="s">
        <v>151</v>
      </c>
    </row>
    <row r="190" spans="2:65" s="1" customFormat="1" ht="16.5" customHeight="1">
      <c r="B190" s="136"/>
      <c r="C190" s="137" t="s">
        <v>273</v>
      </c>
      <c r="D190" s="137" t="s">
        <v>154</v>
      </c>
      <c r="E190" s="138" t="s">
        <v>3873</v>
      </c>
      <c r="F190" s="139" t="s">
        <v>3874</v>
      </c>
      <c r="G190" s="140" t="s">
        <v>157</v>
      </c>
      <c r="H190" s="141">
        <v>1</v>
      </c>
      <c r="I190" s="142"/>
      <c r="J190" s="143">
        <f>ROUND(I190*H190,2)</f>
        <v>0</v>
      </c>
      <c r="K190" s="139" t="s">
        <v>1</v>
      </c>
      <c r="L190" s="32"/>
      <c r="M190" s="144" t="s">
        <v>1</v>
      </c>
      <c r="N190" s="145" t="s">
        <v>44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158</v>
      </c>
      <c r="AT190" s="148" t="s">
        <v>154</v>
      </c>
      <c r="AU190" s="148" t="s">
        <v>89</v>
      </c>
      <c r="AY190" s="16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86</v>
      </c>
      <c r="BK190" s="149">
        <f>ROUND(I190*H190,2)</f>
        <v>0</v>
      </c>
      <c r="BL190" s="16" t="s">
        <v>158</v>
      </c>
      <c r="BM190" s="148" t="s">
        <v>3875</v>
      </c>
    </row>
    <row r="191" spans="2:65" s="1" customFormat="1" ht="19.5">
      <c r="B191" s="32"/>
      <c r="D191" s="150" t="s">
        <v>167</v>
      </c>
      <c r="F191" s="151" t="s">
        <v>3876</v>
      </c>
      <c r="I191" s="152"/>
      <c r="L191" s="32"/>
      <c r="M191" s="153"/>
      <c r="T191" s="56"/>
      <c r="AT191" s="16" t="s">
        <v>167</v>
      </c>
      <c r="AU191" s="16" t="s">
        <v>89</v>
      </c>
    </row>
    <row r="192" spans="2:65" s="1" customFormat="1" ht="16.5" customHeight="1">
      <c r="B192" s="136"/>
      <c r="C192" s="137" t="s">
        <v>277</v>
      </c>
      <c r="D192" s="137" t="s">
        <v>154</v>
      </c>
      <c r="E192" s="138" t="s">
        <v>3877</v>
      </c>
      <c r="F192" s="139" t="s">
        <v>3878</v>
      </c>
      <c r="G192" s="140" t="s">
        <v>354</v>
      </c>
      <c r="H192" s="141">
        <v>3</v>
      </c>
      <c r="I192" s="142"/>
      <c r="J192" s="143">
        <f>ROUND(I192*H192,2)</f>
        <v>0</v>
      </c>
      <c r="K192" s="139" t="s">
        <v>310</v>
      </c>
      <c r="L192" s="32"/>
      <c r="M192" s="144" t="s">
        <v>1</v>
      </c>
      <c r="N192" s="145" t="s">
        <v>44</v>
      </c>
      <c r="P192" s="146">
        <f>O192*H192</f>
        <v>0</v>
      </c>
      <c r="Q192" s="146">
        <v>0.17488999999999999</v>
      </c>
      <c r="R192" s="146">
        <f>Q192*H192</f>
        <v>0.52466999999999997</v>
      </c>
      <c r="S192" s="146">
        <v>0</v>
      </c>
      <c r="T192" s="147">
        <f>S192*H192</f>
        <v>0</v>
      </c>
      <c r="AR192" s="148" t="s">
        <v>158</v>
      </c>
      <c r="AT192" s="148" t="s">
        <v>154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3879</v>
      </c>
    </row>
    <row r="193" spans="2:65" s="12" customFormat="1" ht="11.25">
      <c r="B193" s="160"/>
      <c r="D193" s="150" t="s">
        <v>312</v>
      </c>
      <c r="E193" s="161" t="s">
        <v>1</v>
      </c>
      <c r="F193" s="162" t="s">
        <v>3880</v>
      </c>
      <c r="H193" s="163">
        <v>3</v>
      </c>
      <c r="I193" s="164"/>
      <c r="L193" s="160"/>
      <c r="M193" s="165"/>
      <c r="T193" s="166"/>
      <c r="AT193" s="161" t="s">
        <v>312</v>
      </c>
      <c r="AU193" s="161" t="s">
        <v>89</v>
      </c>
      <c r="AV193" s="12" t="s">
        <v>89</v>
      </c>
      <c r="AW193" s="12" t="s">
        <v>35</v>
      </c>
      <c r="AX193" s="12" t="s">
        <v>86</v>
      </c>
      <c r="AY193" s="161" t="s">
        <v>151</v>
      </c>
    </row>
    <row r="194" spans="2:65" s="1" customFormat="1" ht="16.5" customHeight="1">
      <c r="B194" s="136"/>
      <c r="C194" s="137" t="s">
        <v>451</v>
      </c>
      <c r="D194" s="137" t="s">
        <v>154</v>
      </c>
      <c r="E194" s="138" t="s">
        <v>3881</v>
      </c>
      <c r="F194" s="139" t="s">
        <v>3882</v>
      </c>
      <c r="G194" s="140" t="s">
        <v>354</v>
      </c>
      <c r="H194" s="141">
        <v>7</v>
      </c>
      <c r="I194" s="142"/>
      <c r="J194" s="143">
        <f>ROUND(I194*H194,2)</f>
        <v>0</v>
      </c>
      <c r="K194" s="139" t="s">
        <v>310</v>
      </c>
      <c r="L194" s="32"/>
      <c r="M194" s="144" t="s">
        <v>1</v>
      </c>
      <c r="N194" s="145" t="s">
        <v>44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158</v>
      </c>
      <c r="AT194" s="148" t="s">
        <v>154</v>
      </c>
      <c r="AU194" s="148" t="s">
        <v>89</v>
      </c>
      <c r="AY194" s="16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86</v>
      </c>
      <c r="BK194" s="149">
        <f>ROUND(I194*H194,2)</f>
        <v>0</v>
      </c>
      <c r="BL194" s="16" t="s">
        <v>158</v>
      </c>
      <c r="BM194" s="148" t="s">
        <v>3883</v>
      </c>
    </row>
    <row r="195" spans="2:65" s="1" customFormat="1" ht="19.5">
      <c r="B195" s="32"/>
      <c r="D195" s="150" t="s">
        <v>167</v>
      </c>
      <c r="F195" s="151" t="s">
        <v>3884</v>
      </c>
      <c r="I195" s="152"/>
      <c r="L195" s="32"/>
      <c r="M195" s="153"/>
      <c r="T195" s="56"/>
      <c r="AT195" s="16" t="s">
        <v>167</v>
      </c>
      <c r="AU195" s="16" t="s">
        <v>89</v>
      </c>
    </row>
    <row r="196" spans="2:65" s="1" customFormat="1" ht="16.5" customHeight="1">
      <c r="B196" s="136"/>
      <c r="C196" s="137" t="s">
        <v>458</v>
      </c>
      <c r="D196" s="137" t="s">
        <v>154</v>
      </c>
      <c r="E196" s="138" t="s">
        <v>3885</v>
      </c>
      <c r="F196" s="139" t="s">
        <v>3886</v>
      </c>
      <c r="G196" s="140" t="s">
        <v>349</v>
      </c>
      <c r="H196" s="141">
        <v>8.5</v>
      </c>
      <c r="I196" s="142"/>
      <c r="J196" s="143">
        <f>ROUND(I196*H196,2)</f>
        <v>0</v>
      </c>
      <c r="K196" s="139" t="s">
        <v>310</v>
      </c>
      <c r="L196" s="32"/>
      <c r="M196" s="144" t="s">
        <v>1</v>
      </c>
      <c r="N196" s="145" t="s">
        <v>44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158</v>
      </c>
      <c r="AT196" s="148" t="s">
        <v>154</v>
      </c>
      <c r="AU196" s="148" t="s">
        <v>89</v>
      </c>
      <c r="AY196" s="16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86</v>
      </c>
      <c r="BK196" s="149">
        <f>ROUND(I196*H196,2)</f>
        <v>0</v>
      </c>
      <c r="BL196" s="16" t="s">
        <v>158</v>
      </c>
      <c r="BM196" s="148" t="s">
        <v>3887</v>
      </c>
    </row>
    <row r="197" spans="2:65" s="1" customFormat="1" ht="16.5" customHeight="1">
      <c r="B197" s="136"/>
      <c r="C197" s="137" t="s">
        <v>464</v>
      </c>
      <c r="D197" s="137" t="s">
        <v>154</v>
      </c>
      <c r="E197" s="138" t="s">
        <v>3888</v>
      </c>
      <c r="F197" s="139" t="s">
        <v>3889</v>
      </c>
      <c r="G197" s="140" t="s">
        <v>349</v>
      </c>
      <c r="H197" s="141">
        <v>7</v>
      </c>
      <c r="I197" s="142"/>
      <c r="J197" s="143">
        <f>ROUND(I197*H197,2)</f>
        <v>0</v>
      </c>
      <c r="K197" s="139" t="s">
        <v>310</v>
      </c>
      <c r="L197" s="32"/>
      <c r="M197" s="144" t="s">
        <v>1</v>
      </c>
      <c r="N197" s="145" t="s">
        <v>44</v>
      </c>
      <c r="P197" s="146">
        <f>O197*H197</f>
        <v>0</v>
      </c>
      <c r="Q197" s="146">
        <v>3.4380000000000001E-2</v>
      </c>
      <c r="R197" s="146">
        <f>Q197*H197</f>
        <v>0.24066000000000001</v>
      </c>
      <c r="S197" s="146">
        <v>0</v>
      </c>
      <c r="T197" s="147">
        <f>S197*H197</f>
        <v>0</v>
      </c>
      <c r="AR197" s="148" t="s">
        <v>158</v>
      </c>
      <c r="AT197" s="148" t="s">
        <v>154</v>
      </c>
      <c r="AU197" s="148" t="s">
        <v>89</v>
      </c>
      <c r="AY197" s="16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6" t="s">
        <v>86</v>
      </c>
      <c r="BK197" s="149">
        <f>ROUND(I197*H197,2)</f>
        <v>0</v>
      </c>
      <c r="BL197" s="16" t="s">
        <v>158</v>
      </c>
      <c r="BM197" s="148" t="s">
        <v>3890</v>
      </c>
    </row>
    <row r="198" spans="2:65" s="1" customFormat="1" ht="19.5">
      <c r="B198" s="32"/>
      <c r="D198" s="150" t="s">
        <v>167</v>
      </c>
      <c r="F198" s="151" t="s">
        <v>3884</v>
      </c>
      <c r="I198" s="152"/>
      <c r="L198" s="32"/>
      <c r="M198" s="153"/>
      <c r="T198" s="56"/>
      <c r="AT198" s="16" t="s">
        <v>167</v>
      </c>
      <c r="AU198" s="16" t="s">
        <v>89</v>
      </c>
    </row>
    <row r="199" spans="2:65" s="11" customFormat="1" ht="22.9" customHeight="1">
      <c r="B199" s="124"/>
      <c r="D199" s="125" t="s">
        <v>78</v>
      </c>
      <c r="E199" s="134" t="s">
        <v>158</v>
      </c>
      <c r="F199" s="134" t="s">
        <v>722</v>
      </c>
      <c r="I199" s="127"/>
      <c r="J199" s="135">
        <f>BK199</f>
        <v>0</v>
      </c>
      <c r="L199" s="124"/>
      <c r="M199" s="129"/>
      <c r="P199" s="130">
        <f>SUM(P200:P201)</f>
        <v>0</v>
      </c>
      <c r="R199" s="130">
        <f>SUM(R200:R201)</f>
        <v>8.5192799999999984</v>
      </c>
      <c r="T199" s="131">
        <f>SUM(T200:T201)</f>
        <v>0</v>
      </c>
      <c r="AR199" s="125" t="s">
        <v>86</v>
      </c>
      <c r="AT199" s="132" t="s">
        <v>78</v>
      </c>
      <c r="AU199" s="132" t="s">
        <v>86</v>
      </c>
      <c r="AY199" s="125" t="s">
        <v>151</v>
      </c>
      <c r="BK199" s="133">
        <f>SUM(BK200:BK201)</f>
        <v>0</v>
      </c>
    </row>
    <row r="200" spans="2:65" s="1" customFormat="1" ht="16.5" customHeight="1">
      <c r="B200" s="136"/>
      <c r="C200" s="137" t="s">
        <v>469</v>
      </c>
      <c r="D200" s="137" t="s">
        <v>154</v>
      </c>
      <c r="E200" s="138" t="s">
        <v>2363</v>
      </c>
      <c r="F200" s="139" t="s">
        <v>2364</v>
      </c>
      <c r="G200" s="140" t="s">
        <v>309</v>
      </c>
      <c r="H200" s="141">
        <v>3.5</v>
      </c>
      <c r="I200" s="142"/>
      <c r="J200" s="143">
        <f>ROUND(I200*H200,2)</f>
        <v>0</v>
      </c>
      <c r="K200" s="139" t="s">
        <v>310</v>
      </c>
      <c r="L200" s="32"/>
      <c r="M200" s="144" t="s">
        <v>1</v>
      </c>
      <c r="N200" s="145" t="s">
        <v>44</v>
      </c>
      <c r="P200" s="146">
        <f>O200*H200</f>
        <v>0</v>
      </c>
      <c r="Q200" s="146">
        <v>2.4340799999999998</v>
      </c>
      <c r="R200" s="146">
        <f>Q200*H200</f>
        <v>8.5192799999999984</v>
      </c>
      <c r="S200" s="146">
        <v>0</v>
      </c>
      <c r="T200" s="147">
        <f>S200*H200</f>
        <v>0</v>
      </c>
      <c r="AR200" s="148" t="s">
        <v>158</v>
      </c>
      <c r="AT200" s="148" t="s">
        <v>154</v>
      </c>
      <c r="AU200" s="148" t="s">
        <v>89</v>
      </c>
      <c r="AY200" s="16" t="s">
        <v>151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6" t="s">
        <v>86</v>
      </c>
      <c r="BK200" s="149">
        <f>ROUND(I200*H200,2)</f>
        <v>0</v>
      </c>
      <c r="BL200" s="16" t="s">
        <v>158</v>
      </c>
      <c r="BM200" s="148" t="s">
        <v>3891</v>
      </c>
    </row>
    <row r="201" spans="2:65" s="1" customFormat="1" ht="19.5">
      <c r="B201" s="32"/>
      <c r="D201" s="150" t="s">
        <v>167</v>
      </c>
      <c r="F201" s="151" t="s">
        <v>3806</v>
      </c>
      <c r="I201" s="152"/>
      <c r="L201" s="32"/>
      <c r="M201" s="153"/>
      <c r="T201" s="56"/>
      <c r="AT201" s="16" t="s">
        <v>167</v>
      </c>
      <c r="AU201" s="16" t="s">
        <v>89</v>
      </c>
    </row>
    <row r="202" spans="2:65" s="11" customFormat="1" ht="22.9" customHeight="1">
      <c r="B202" s="124"/>
      <c r="D202" s="125" t="s">
        <v>78</v>
      </c>
      <c r="E202" s="134" t="s">
        <v>187</v>
      </c>
      <c r="F202" s="134" t="s">
        <v>766</v>
      </c>
      <c r="I202" s="127"/>
      <c r="J202" s="135">
        <f>BK202</f>
        <v>0</v>
      </c>
      <c r="L202" s="124"/>
      <c r="M202" s="129"/>
      <c r="P202" s="130">
        <f>SUM(P203:P226)</f>
        <v>0</v>
      </c>
      <c r="R202" s="130">
        <f>SUM(R203:R226)</f>
        <v>1.0509999999999999E-2</v>
      </c>
      <c r="T202" s="131">
        <f>SUM(T203:T226)</f>
        <v>4.6668300000000009</v>
      </c>
      <c r="AR202" s="125" t="s">
        <v>86</v>
      </c>
      <c r="AT202" s="132" t="s">
        <v>78</v>
      </c>
      <c r="AU202" s="132" t="s">
        <v>86</v>
      </c>
      <c r="AY202" s="125" t="s">
        <v>151</v>
      </c>
      <c r="BK202" s="133">
        <f>SUM(BK203:BK226)</f>
        <v>0</v>
      </c>
    </row>
    <row r="203" spans="2:65" s="1" customFormat="1" ht="16.5" customHeight="1">
      <c r="B203" s="136"/>
      <c r="C203" s="137" t="s">
        <v>477</v>
      </c>
      <c r="D203" s="137" t="s">
        <v>154</v>
      </c>
      <c r="E203" s="138" t="s">
        <v>3892</v>
      </c>
      <c r="F203" s="139" t="s">
        <v>3893</v>
      </c>
      <c r="G203" s="140" t="s">
        <v>354</v>
      </c>
      <c r="H203" s="141">
        <v>1</v>
      </c>
      <c r="I203" s="142"/>
      <c r="J203" s="143">
        <f>ROUND(I203*H203,2)</f>
        <v>0</v>
      </c>
      <c r="K203" s="139" t="s">
        <v>310</v>
      </c>
      <c r="L203" s="32"/>
      <c r="M203" s="144" t="s">
        <v>1</v>
      </c>
      <c r="N203" s="145" t="s">
        <v>44</v>
      </c>
      <c r="P203" s="146">
        <f>O203*H203</f>
        <v>0</v>
      </c>
      <c r="Q203" s="146">
        <v>1.0000000000000001E-5</v>
      </c>
      <c r="R203" s="146">
        <f>Q203*H203</f>
        <v>1.0000000000000001E-5</v>
      </c>
      <c r="S203" s="146">
        <v>0</v>
      </c>
      <c r="T203" s="147">
        <f>S203*H203</f>
        <v>0</v>
      </c>
      <c r="AR203" s="148" t="s">
        <v>158</v>
      </c>
      <c r="AT203" s="148" t="s">
        <v>154</v>
      </c>
      <c r="AU203" s="148" t="s">
        <v>89</v>
      </c>
      <c r="AY203" s="16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86</v>
      </c>
      <c r="BK203" s="149">
        <f>ROUND(I203*H203,2)</f>
        <v>0</v>
      </c>
      <c r="BL203" s="16" t="s">
        <v>158</v>
      </c>
      <c r="BM203" s="148" t="s">
        <v>3894</v>
      </c>
    </row>
    <row r="204" spans="2:65" s="1" customFormat="1" ht="16.5" customHeight="1">
      <c r="B204" s="136"/>
      <c r="C204" s="174" t="s">
        <v>482</v>
      </c>
      <c r="D204" s="174" t="s">
        <v>374</v>
      </c>
      <c r="E204" s="175" t="s">
        <v>3895</v>
      </c>
      <c r="F204" s="176" t="s">
        <v>3896</v>
      </c>
      <c r="G204" s="177" t="s">
        <v>354</v>
      </c>
      <c r="H204" s="178">
        <v>1</v>
      </c>
      <c r="I204" s="179"/>
      <c r="J204" s="180">
        <f>ROUND(I204*H204,2)</f>
        <v>0</v>
      </c>
      <c r="K204" s="176" t="s">
        <v>310</v>
      </c>
      <c r="L204" s="181"/>
      <c r="M204" s="182" t="s">
        <v>1</v>
      </c>
      <c r="N204" s="183" t="s">
        <v>44</v>
      </c>
      <c r="P204" s="146">
        <f>O204*H204</f>
        <v>0</v>
      </c>
      <c r="Q204" s="146">
        <v>1.2999999999999999E-3</v>
      </c>
      <c r="R204" s="146">
        <f>Q204*H204</f>
        <v>1.2999999999999999E-3</v>
      </c>
      <c r="S204" s="146">
        <v>0</v>
      </c>
      <c r="T204" s="147">
        <f>S204*H204</f>
        <v>0</v>
      </c>
      <c r="AR204" s="148" t="s">
        <v>183</v>
      </c>
      <c r="AT204" s="148" t="s">
        <v>374</v>
      </c>
      <c r="AU204" s="148" t="s">
        <v>89</v>
      </c>
      <c r="AY204" s="16" t="s">
        <v>151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86</v>
      </c>
      <c r="BK204" s="149">
        <f>ROUND(I204*H204,2)</f>
        <v>0</v>
      </c>
      <c r="BL204" s="16" t="s">
        <v>158</v>
      </c>
      <c r="BM204" s="148" t="s">
        <v>3897</v>
      </c>
    </row>
    <row r="205" spans="2:65" s="1" customFormat="1" ht="19.5">
      <c r="B205" s="32"/>
      <c r="D205" s="150" t="s">
        <v>167</v>
      </c>
      <c r="F205" s="151" t="s">
        <v>3898</v>
      </c>
      <c r="I205" s="152"/>
      <c r="L205" s="32"/>
      <c r="M205" s="153"/>
      <c r="T205" s="56"/>
      <c r="AT205" s="16" t="s">
        <v>167</v>
      </c>
      <c r="AU205" s="16" t="s">
        <v>89</v>
      </c>
    </row>
    <row r="206" spans="2:65" s="1" customFormat="1" ht="16.5" customHeight="1">
      <c r="B206" s="136"/>
      <c r="C206" s="174" t="s">
        <v>487</v>
      </c>
      <c r="D206" s="174" t="s">
        <v>374</v>
      </c>
      <c r="E206" s="175" t="s">
        <v>3899</v>
      </c>
      <c r="F206" s="176" t="s">
        <v>3900</v>
      </c>
      <c r="G206" s="177" t="s">
        <v>354</v>
      </c>
      <c r="H206" s="178">
        <v>1</v>
      </c>
      <c r="I206" s="179"/>
      <c r="J206" s="180">
        <f>ROUND(I206*H206,2)</f>
        <v>0</v>
      </c>
      <c r="K206" s="176" t="s">
        <v>310</v>
      </c>
      <c r="L206" s="181"/>
      <c r="M206" s="182" t="s">
        <v>1</v>
      </c>
      <c r="N206" s="183" t="s">
        <v>44</v>
      </c>
      <c r="P206" s="146">
        <f>O206*H206</f>
        <v>0</v>
      </c>
      <c r="Q206" s="146">
        <v>6.1000000000000004E-3</v>
      </c>
      <c r="R206" s="146">
        <f>Q206*H206</f>
        <v>6.1000000000000004E-3</v>
      </c>
      <c r="S206" s="146">
        <v>0</v>
      </c>
      <c r="T206" s="147">
        <f>S206*H206</f>
        <v>0</v>
      </c>
      <c r="AR206" s="148" t="s">
        <v>183</v>
      </c>
      <c r="AT206" s="148" t="s">
        <v>374</v>
      </c>
      <c r="AU206" s="148" t="s">
        <v>89</v>
      </c>
      <c r="AY206" s="16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6" t="s">
        <v>86</v>
      </c>
      <c r="BK206" s="149">
        <f>ROUND(I206*H206,2)</f>
        <v>0</v>
      </c>
      <c r="BL206" s="16" t="s">
        <v>158</v>
      </c>
      <c r="BM206" s="148" t="s">
        <v>3901</v>
      </c>
    </row>
    <row r="207" spans="2:65" s="1" customFormat="1" ht="16.5" customHeight="1">
      <c r="B207" s="136"/>
      <c r="C207" s="174" t="s">
        <v>492</v>
      </c>
      <c r="D207" s="174" t="s">
        <v>374</v>
      </c>
      <c r="E207" s="175" t="s">
        <v>3902</v>
      </c>
      <c r="F207" s="176" t="s">
        <v>3903</v>
      </c>
      <c r="G207" s="177" t="s">
        <v>354</v>
      </c>
      <c r="H207" s="178">
        <v>1</v>
      </c>
      <c r="I207" s="179"/>
      <c r="J207" s="180">
        <f>ROUND(I207*H207,2)</f>
        <v>0</v>
      </c>
      <c r="K207" s="176" t="s">
        <v>310</v>
      </c>
      <c r="L207" s="181"/>
      <c r="M207" s="182" t="s">
        <v>1</v>
      </c>
      <c r="N207" s="183" t="s">
        <v>44</v>
      </c>
      <c r="P207" s="146">
        <f>O207*H207</f>
        <v>0</v>
      </c>
      <c r="Q207" s="146">
        <v>3.0000000000000001E-3</v>
      </c>
      <c r="R207" s="146">
        <f>Q207*H207</f>
        <v>3.0000000000000001E-3</v>
      </c>
      <c r="S207" s="146">
        <v>0</v>
      </c>
      <c r="T207" s="147">
        <f>S207*H207</f>
        <v>0</v>
      </c>
      <c r="AR207" s="148" t="s">
        <v>183</v>
      </c>
      <c r="AT207" s="148" t="s">
        <v>374</v>
      </c>
      <c r="AU207" s="148" t="s">
        <v>89</v>
      </c>
      <c r="AY207" s="16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86</v>
      </c>
      <c r="BK207" s="149">
        <f>ROUND(I207*H207,2)</f>
        <v>0</v>
      </c>
      <c r="BL207" s="16" t="s">
        <v>158</v>
      </c>
      <c r="BM207" s="148" t="s">
        <v>3904</v>
      </c>
    </row>
    <row r="208" spans="2:65" s="1" customFormat="1" ht="16.5" customHeight="1">
      <c r="B208" s="136"/>
      <c r="C208" s="174" t="s">
        <v>496</v>
      </c>
      <c r="D208" s="174" t="s">
        <v>374</v>
      </c>
      <c r="E208" s="175" t="s">
        <v>3905</v>
      </c>
      <c r="F208" s="176" t="s">
        <v>3906</v>
      </c>
      <c r="G208" s="177" t="s">
        <v>354</v>
      </c>
      <c r="H208" s="178">
        <v>1</v>
      </c>
      <c r="I208" s="179"/>
      <c r="J208" s="180">
        <f>ROUND(I208*H208,2)</f>
        <v>0</v>
      </c>
      <c r="K208" s="176" t="s">
        <v>310</v>
      </c>
      <c r="L208" s="181"/>
      <c r="M208" s="182" t="s">
        <v>1</v>
      </c>
      <c r="N208" s="183" t="s">
        <v>44</v>
      </c>
      <c r="P208" s="146">
        <f>O208*H208</f>
        <v>0</v>
      </c>
      <c r="Q208" s="146">
        <v>1E-4</v>
      </c>
      <c r="R208" s="146">
        <f>Q208*H208</f>
        <v>1E-4</v>
      </c>
      <c r="S208" s="146">
        <v>0</v>
      </c>
      <c r="T208" s="147">
        <f>S208*H208</f>
        <v>0</v>
      </c>
      <c r="AR208" s="148" t="s">
        <v>183</v>
      </c>
      <c r="AT208" s="148" t="s">
        <v>374</v>
      </c>
      <c r="AU208" s="148" t="s">
        <v>89</v>
      </c>
      <c r="AY208" s="16" t="s">
        <v>151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86</v>
      </c>
      <c r="BK208" s="149">
        <f>ROUND(I208*H208,2)</f>
        <v>0</v>
      </c>
      <c r="BL208" s="16" t="s">
        <v>158</v>
      </c>
      <c r="BM208" s="148" t="s">
        <v>3907</v>
      </c>
    </row>
    <row r="209" spans="2:65" s="1" customFormat="1" ht="16.5" customHeight="1">
      <c r="B209" s="136"/>
      <c r="C209" s="137" t="s">
        <v>500</v>
      </c>
      <c r="D209" s="137" t="s">
        <v>154</v>
      </c>
      <c r="E209" s="138" t="s">
        <v>3908</v>
      </c>
      <c r="F209" s="139" t="s">
        <v>3909</v>
      </c>
      <c r="G209" s="140" t="s">
        <v>309</v>
      </c>
      <c r="H209" s="141">
        <v>1.8</v>
      </c>
      <c r="I209" s="142"/>
      <c r="J209" s="143">
        <f>ROUND(I209*H209,2)</f>
        <v>0</v>
      </c>
      <c r="K209" s="139" t="s">
        <v>310</v>
      </c>
      <c r="L209" s="32"/>
      <c r="M209" s="144" t="s">
        <v>1</v>
      </c>
      <c r="N209" s="145" t="s">
        <v>44</v>
      </c>
      <c r="P209" s="146">
        <f>O209*H209</f>
        <v>0</v>
      </c>
      <c r="Q209" s="146">
        <v>0</v>
      </c>
      <c r="R209" s="146">
        <f>Q209*H209</f>
        <v>0</v>
      </c>
      <c r="S209" s="146">
        <v>2.27</v>
      </c>
      <c r="T209" s="147">
        <f>S209*H209</f>
        <v>4.0860000000000003</v>
      </c>
      <c r="AR209" s="148" t="s">
        <v>158</v>
      </c>
      <c r="AT209" s="148" t="s">
        <v>154</v>
      </c>
      <c r="AU209" s="148" t="s">
        <v>89</v>
      </c>
      <c r="AY209" s="16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86</v>
      </c>
      <c r="BK209" s="149">
        <f>ROUND(I209*H209,2)</f>
        <v>0</v>
      </c>
      <c r="BL209" s="16" t="s">
        <v>158</v>
      </c>
      <c r="BM209" s="148" t="s">
        <v>3910</v>
      </c>
    </row>
    <row r="210" spans="2:65" s="12" customFormat="1" ht="11.25">
      <c r="B210" s="160"/>
      <c r="D210" s="150" t="s">
        <v>312</v>
      </c>
      <c r="E210" s="161" t="s">
        <v>1</v>
      </c>
      <c r="F210" s="162" t="s">
        <v>3911</v>
      </c>
      <c r="H210" s="163">
        <v>1.8</v>
      </c>
      <c r="I210" s="164"/>
      <c r="L210" s="160"/>
      <c r="M210" s="165"/>
      <c r="T210" s="166"/>
      <c r="AT210" s="161" t="s">
        <v>312</v>
      </c>
      <c r="AU210" s="161" t="s">
        <v>89</v>
      </c>
      <c r="AV210" s="12" t="s">
        <v>89</v>
      </c>
      <c r="AW210" s="12" t="s">
        <v>35</v>
      </c>
      <c r="AX210" s="12" t="s">
        <v>86</v>
      </c>
      <c r="AY210" s="161" t="s">
        <v>151</v>
      </c>
    </row>
    <row r="211" spans="2:65" s="1" customFormat="1" ht="16.5" customHeight="1">
      <c r="B211" s="136"/>
      <c r="C211" s="137" t="s">
        <v>505</v>
      </c>
      <c r="D211" s="137" t="s">
        <v>154</v>
      </c>
      <c r="E211" s="138" t="s">
        <v>3912</v>
      </c>
      <c r="F211" s="139" t="s">
        <v>3913</v>
      </c>
      <c r="G211" s="140" t="s">
        <v>354</v>
      </c>
      <c r="H211" s="141">
        <v>9</v>
      </c>
      <c r="I211" s="142"/>
      <c r="J211" s="143">
        <f>ROUND(I211*H211,2)</f>
        <v>0</v>
      </c>
      <c r="K211" s="139" t="s">
        <v>310</v>
      </c>
      <c r="L211" s="32"/>
      <c r="M211" s="144" t="s">
        <v>1</v>
      </c>
      <c r="N211" s="145" t="s">
        <v>44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158</v>
      </c>
      <c r="AT211" s="148" t="s">
        <v>154</v>
      </c>
      <c r="AU211" s="148" t="s">
        <v>89</v>
      </c>
      <c r="AY211" s="16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86</v>
      </c>
      <c r="BK211" s="149">
        <f>ROUND(I211*H211,2)</f>
        <v>0</v>
      </c>
      <c r="BL211" s="16" t="s">
        <v>158</v>
      </c>
      <c r="BM211" s="148" t="s">
        <v>3914</v>
      </c>
    </row>
    <row r="212" spans="2:65" s="1" customFormat="1" ht="19.5">
      <c r="B212" s="32"/>
      <c r="D212" s="150" t="s">
        <v>167</v>
      </c>
      <c r="F212" s="151" t="s">
        <v>3915</v>
      </c>
      <c r="I212" s="152"/>
      <c r="L212" s="32"/>
      <c r="M212" s="153"/>
      <c r="T212" s="56"/>
      <c r="AT212" s="16" t="s">
        <v>167</v>
      </c>
      <c r="AU212" s="16" t="s">
        <v>89</v>
      </c>
    </row>
    <row r="213" spans="2:65" s="1" customFormat="1" ht="16.5" customHeight="1">
      <c r="B213" s="136"/>
      <c r="C213" s="137" t="s">
        <v>509</v>
      </c>
      <c r="D213" s="137" t="s">
        <v>154</v>
      </c>
      <c r="E213" s="138" t="s">
        <v>1916</v>
      </c>
      <c r="F213" s="139" t="s">
        <v>1917</v>
      </c>
      <c r="G213" s="140" t="s">
        <v>354</v>
      </c>
      <c r="H213" s="141">
        <v>3</v>
      </c>
      <c r="I213" s="142"/>
      <c r="J213" s="143">
        <f>ROUND(I213*H213,2)</f>
        <v>0</v>
      </c>
      <c r="K213" s="139" t="s">
        <v>310</v>
      </c>
      <c r="L213" s="32"/>
      <c r="M213" s="144" t="s">
        <v>1</v>
      </c>
      <c r="N213" s="145" t="s">
        <v>44</v>
      </c>
      <c r="P213" s="146">
        <f>O213*H213</f>
        <v>0</v>
      </c>
      <c r="Q213" s="146">
        <v>0</v>
      </c>
      <c r="R213" s="146">
        <f>Q213*H213</f>
        <v>0</v>
      </c>
      <c r="S213" s="146">
        <v>0.16500000000000001</v>
      </c>
      <c r="T213" s="147">
        <f>S213*H213</f>
        <v>0.495</v>
      </c>
      <c r="AR213" s="148" t="s">
        <v>158</v>
      </c>
      <c r="AT213" s="148" t="s">
        <v>154</v>
      </c>
      <c r="AU213" s="148" t="s">
        <v>89</v>
      </c>
      <c r="AY213" s="16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6" t="s">
        <v>86</v>
      </c>
      <c r="BK213" s="149">
        <f>ROUND(I213*H213,2)</f>
        <v>0</v>
      </c>
      <c r="BL213" s="16" t="s">
        <v>158</v>
      </c>
      <c r="BM213" s="148" t="s">
        <v>3916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3917</v>
      </c>
      <c r="H214" s="163">
        <v>3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86</v>
      </c>
      <c r="AY214" s="161" t="s">
        <v>151</v>
      </c>
    </row>
    <row r="215" spans="2:65" s="1" customFormat="1" ht="16.5" customHeight="1">
      <c r="B215" s="136"/>
      <c r="C215" s="137" t="s">
        <v>513</v>
      </c>
      <c r="D215" s="137" t="s">
        <v>154</v>
      </c>
      <c r="E215" s="138" t="s">
        <v>3918</v>
      </c>
      <c r="F215" s="139" t="s">
        <v>3919</v>
      </c>
      <c r="G215" s="140" t="s">
        <v>349</v>
      </c>
      <c r="H215" s="141">
        <v>8.5</v>
      </c>
      <c r="I215" s="142"/>
      <c r="J215" s="143">
        <f>ROUND(I215*H215,2)</f>
        <v>0</v>
      </c>
      <c r="K215" s="139" t="s">
        <v>310</v>
      </c>
      <c r="L215" s="32"/>
      <c r="M215" s="144" t="s">
        <v>1</v>
      </c>
      <c r="N215" s="145" t="s">
        <v>44</v>
      </c>
      <c r="P215" s="146">
        <f>O215*H215</f>
        <v>0</v>
      </c>
      <c r="Q215" s="146">
        <v>0</v>
      </c>
      <c r="R215" s="146">
        <f>Q215*H215</f>
        <v>0</v>
      </c>
      <c r="S215" s="146">
        <v>2.48E-3</v>
      </c>
      <c r="T215" s="147">
        <f>S215*H215</f>
        <v>2.1080000000000002E-2</v>
      </c>
      <c r="AR215" s="148" t="s">
        <v>158</v>
      </c>
      <c r="AT215" s="148" t="s">
        <v>154</v>
      </c>
      <c r="AU215" s="148" t="s">
        <v>89</v>
      </c>
      <c r="AY215" s="16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6" t="s">
        <v>86</v>
      </c>
      <c r="BK215" s="149">
        <f>ROUND(I215*H215,2)</f>
        <v>0</v>
      </c>
      <c r="BL215" s="16" t="s">
        <v>158</v>
      </c>
      <c r="BM215" s="148" t="s">
        <v>3920</v>
      </c>
    </row>
    <row r="216" spans="2:65" s="12" customFormat="1" ht="11.25">
      <c r="B216" s="160"/>
      <c r="D216" s="150" t="s">
        <v>312</v>
      </c>
      <c r="E216" s="161" t="s">
        <v>1</v>
      </c>
      <c r="F216" s="162" t="s">
        <v>3921</v>
      </c>
      <c r="H216" s="163">
        <v>8.5</v>
      </c>
      <c r="I216" s="164"/>
      <c r="L216" s="160"/>
      <c r="M216" s="165"/>
      <c r="T216" s="166"/>
      <c r="AT216" s="161" t="s">
        <v>312</v>
      </c>
      <c r="AU216" s="161" t="s">
        <v>89</v>
      </c>
      <c r="AV216" s="12" t="s">
        <v>89</v>
      </c>
      <c r="AW216" s="12" t="s">
        <v>35</v>
      </c>
      <c r="AX216" s="12" t="s">
        <v>86</v>
      </c>
      <c r="AY216" s="161" t="s">
        <v>151</v>
      </c>
    </row>
    <row r="217" spans="2:65" s="1" customFormat="1" ht="16.5" customHeight="1">
      <c r="B217" s="136"/>
      <c r="C217" s="137" t="s">
        <v>520</v>
      </c>
      <c r="D217" s="137" t="s">
        <v>154</v>
      </c>
      <c r="E217" s="138" t="s">
        <v>3922</v>
      </c>
      <c r="F217" s="139" t="s">
        <v>3923</v>
      </c>
      <c r="G217" s="140" t="s">
        <v>349</v>
      </c>
      <c r="H217" s="141">
        <v>7</v>
      </c>
      <c r="I217" s="142"/>
      <c r="J217" s="143">
        <f>ROUND(I217*H217,2)</f>
        <v>0</v>
      </c>
      <c r="K217" s="139" t="s">
        <v>310</v>
      </c>
      <c r="L217" s="32"/>
      <c r="M217" s="144" t="s">
        <v>1</v>
      </c>
      <c r="N217" s="145" t="s">
        <v>44</v>
      </c>
      <c r="P217" s="146">
        <f>O217*H217</f>
        <v>0</v>
      </c>
      <c r="Q217" s="146">
        <v>0</v>
      </c>
      <c r="R217" s="146">
        <f>Q217*H217</f>
        <v>0</v>
      </c>
      <c r="S217" s="146">
        <v>9.2499999999999995E-3</v>
      </c>
      <c r="T217" s="147">
        <f>S217*H217</f>
        <v>6.4750000000000002E-2</v>
      </c>
      <c r="AR217" s="148" t="s">
        <v>158</v>
      </c>
      <c r="AT217" s="148" t="s">
        <v>154</v>
      </c>
      <c r="AU217" s="148" t="s">
        <v>89</v>
      </c>
      <c r="AY217" s="16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86</v>
      </c>
      <c r="BK217" s="149">
        <f>ROUND(I217*H217,2)</f>
        <v>0</v>
      </c>
      <c r="BL217" s="16" t="s">
        <v>158</v>
      </c>
      <c r="BM217" s="148" t="s">
        <v>3924</v>
      </c>
    </row>
    <row r="218" spans="2:65" s="12" customFormat="1" ht="11.25">
      <c r="B218" s="160"/>
      <c r="D218" s="150" t="s">
        <v>312</v>
      </c>
      <c r="E218" s="161" t="s">
        <v>1</v>
      </c>
      <c r="F218" s="162" t="s">
        <v>3925</v>
      </c>
      <c r="H218" s="163">
        <v>7</v>
      </c>
      <c r="I218" s="164"/>
      <c r="L218" s="160"/>
      <c r="M218" s="165"/>
      <c r="T218" s="166"/>
      <c r="AT218" s="161" t="s">
        <v>312</v>
      </c>
      <c r="AU218" s="161" t="s">
        <v>89</v>
      </c>
      <c r="AV218" s="12" t="s">
        <v>89</v>
      </c>
      <c r="AW218" s="12" t="s">
        <v>35</v>
      </c>
      <c r="AX218" s="12" t="s">
        <v>86</v>
      </c>
      <c r="AY218" s="161" t="s">
        <v>151</v>
      </c>
    </row>
    <row r="219" spans="2:65" s="1" customFormat="1" ht="16.5" customHeight="1">
      <c r="B219" s="136"/>
      <c r="C219" s="137" t="s">
        <v>526</v>
      </c>
      <c r="D219" s="137" t="s">
        <v>154</v>
      </c>
      <c r="E219" s="138" t="s">
        <v>3777</v>
      </c>
      <c r="F219" s="139" t="s">
        <v>3926</v>
      </c>
      <c r="G219" s="140" t="s">
        <v>157</v>
      </c>
      <c r="H219" s="141">
        <v>1</v>
      </c>
      <c r="I219" s="142"/>
      <c r="J219" s="143">
        <f>ROUND(I219*H219,2)</f>
        <v>0</v>
      </c>
      <c r="K219" s="139" t="s">
        <v>1</v>
      </c>
      <c r="L219" s="32"/>
      <c r="M219" s="144" t="s">
        <v>1</v>
      </c>
      <c r="N219" s="145" t="s">
        <v>44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158</v>
      </c>
      <c r="AT219" s="148" t="s">
        <v>154</v>
      </c>
      <c r="AU219" s="148" t="s">
        <v>89</v>
      </c>
      <c r="AY219" s="16" t="s">
        <v>151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86</v>
      </c>
      <c r="BK219" s="149">
        <f>ROUND(I219*H219,2)</f>
        <v>0</v>
      </c>
      <c r="BL219" s="16" t="s">
        <v>158</v>
      </c>
      <c r="BM219" s="148" t="s">
        <v>3927</v>
      </c>
    </row>
    <row r="220" spans="2:65" s="1" customFormat="1" ht="19.5">
      <c r="B220" s="32"/>
      <c r="D220" s="150" t="s">
        <v>167</v>
      </c>
      <c r="F220" s="151" t="s">
        <v>3928</v>
      </c>
      <c r="I220" s="152"/>
      <c r="L220" s="32"/>
      <c r="M220" s="153"/>
      <c r="T220" s="56"/>
      <c r="AT220" s="16" t="s">
        <v>167</v>
      </c>
      <c r="AU220" s="16" t="s">
        <v>89</v>
      </c>
    </row>
    <row r="221" spans="2:65" s="1" customFormat="1" ht="16.5" customHeight="1">
      <c r="B221" s="136"/>
      <c r="C221" s="137" t="s">
        <v>532</v>
      </c>
      <c r="D221" s="137" t="s">
        <v>154</v>
      </c>
      <c r="E221" s="138" t="s">
        <v>3780</v>
      </c>
      <c r="F221" s="139" t="s">
        <v>3929</v>
      </c>
      <c r="G221" s="140" t="s">
        <v>354</v>
      </c>
      <c r="H221" s="141">
        <v>6</v>
      </c>
      <c r="I221" s="142"/>
      <c r="J221" s="143">
        <f>ROUND(I221*H221,2)</f>
        <v>0</v>
      </c>
      <c r="K221" s="139" t="s">
        <v>1</v>
      </c>
      <c r="L221" s="32"/>
      <c r="M221" s="144" t="s">
        <v>1</v>
      </c>
      <c r="N221" s="145" t="s">
        <v>44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158</v>
      </c>
      <c r="AT221" s="148" t="s">
        <v>154</v>
      </c>
      <c r="AU221" s="148" t="s">
        <v>89</v>
      </c>
      <c r="AY221" s="16" t="s">
        <v>151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6" t="s">
        <v>86</v>
      </c>
      <c r="BK221" s="149">
        <f>ROUND(I221*H221,2)</f>
        <v>0</v>
      </c>
      <c r="BL221" s="16" t="s">
        <v>158</v>
      </c>
      <c r="BM221" s="148" t="s">
        <v>3930</v>
      </c>
    </row>
    <row r="222" spans="2:65" s="1" customFormat="1" ht="16.5" customHeight="1">
      <c r="B222" s="136"/>
      <c r="C222" s="137" t="s">
        <v>537</v>
      </c>
      <c r="D222" s="137" t="s">
        <v>154</v>
      </c>
      <c r="E222" s="138" t="s">
        <v>3931</v>
      </c>
      <c r="F222" s="139" t="s">
        <v>3932</v>
      </c>
      <c r="G222" s="140" t="s">
        <v>157</v>
      </c>
      <c r="H222" s="141">
        <v>1</v>
      </c>
      <c r="I222" s="142"/>
      <c r="J222" s="143">
        <f>ROUND(I222*H222,2)</f>
        <v>0</v>
      </c>
      <c r="K222" s="139" t="s">
        <v>1</v>
      </c>
      <c r="L222" s="32"/>
      <c r="M222" s="144" t="s">
        <v>1</v>
      </c>
      <c r="N222" s="145" t="s">
        <v>44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158</v>
      </c>
      <c r="AT222" s="148" t="s">
        <v>154</v>
      </c>
      <c r="AU222" s="148" t="s">
        <v>89</v>
      </c>
      <c r="AY222" s="16" t="s">
        <v>151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86</v>
      </c>
      <c r="BK222" s="149">
        <f>ROUND(I222*H222,2)</f>
        <v>0</v>
      </c>
      <c r="BL222" s="16" t="s">
        <v>158</v>
      </c>
      <c r="BM222" s="148" t="s">
        <v>3933</v>
      </c>
    </row>
    <row r="223" spans="2:65" s="1" customFormat="1" ht="19.5">
      <c r="B223" s="32"/>
      <c r="D223" s="150" t="s">
        <v>167</v>
      </c>
      <c r="F223" s="151" t="s">
        <v>2053</v>
      </c>
      <c r="I223" s="152"/>
      <c r="L223" s="32"/>
      <c r="M223" s="153"/>
      <c r="T223" s="56"/>
      <c r="AT223" s="16" t="s">
        <v>167</v>
      </c>
      <c r="AU223" s="16" t="s">
        <v>89</v>
      </c>
    </row>
    <row r="224" spans="2:65" s="1" customFormat="1" ht="16.5" customHeight="1">
      <c r="B224" s="136"/>
      <c r="C224" s="137" t="s">
        <v>541</v>
      </c>
      <c r="D224" s="137" t="s">
        <v>154</v>
      </c>
      <c r="E224" s="138" t="s">
        <v>3934</v>
      </c>
      <c r="F224" s="139" t="s">
        <v>3935</v>
      </c>
      <c r="G224" s="140" t="s">
        <v>354</v>
      </c>
      <c r="H224" s="141">
        <v>6</v>
      </c>
      <c r="I224" s="142"/>
      <c r="J224" s="143">
        <f>ROUND(I224*H224,2)</f>
        <v>0</v>
      </c>
      <c r="K224" s="139" t="s">
        <v>1</v>
      </c>
      <c r="L224" s="32"/>
      <c r="M224" s="144" t="s">
        <v>1</v>
      </c>
      <c r="N224" s="145" t="s">
        <v>44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158</v>
      </c>
      <c r="AT224" s="148" t="s">
        <v>154</v>
      </c>
      <c r="AU224" s="148" t="s">
        <v>89</v>
      </c>
      <c r="AY224" s="16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86</v>
      </c>
      <c r="BK224" s="149">
        <f>ROUND(I224*H224,2)</f>
        <v>0</v>
      </c>
      <c r="BL224" s="16" t="s">
        <v>158</v>
      </c>
      <c r="BM224" s="148" t="s">
        <v>3936</v>
      </c>
    </row>
    <row r="225" spans="2:65" s="1" customFormat="1" ht="16.5" customHeight="1">
      <c r="B225" s="136"/>
      <c r="C225" s="137" t="s">
        <v>547</v>
      </c>
      <c r="D225" s="137" t="s">
        <v>154</v>
      </c>
      <c r="E225" s="138" t="s">
        <v>3937</v>
      </c>
      <c r="F225" s="139" t="s">
        <v>3938</v>
      </c>
      <c r="G225" s="140" t="s">
        <v>363</v>
      </c>
      <c r="H225" s="141">
        <v>56</v>
      </c>
      <c r="I225" s="142"/>
      <c r="J225" s="143">
        <f>ROUND(I225*H225,2)</f>
        <v>0</v>
      </c>
      <c r="K225" s="139" t="s">
        <v>1</v>
      </c>
      <c r="L225" s="32"/>
      <c r="M225" s="144" t="s">
        <v>1</v>
      </c>
      <c r="N225" s="145" t="s">
        <v>44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158</v>
      </c>
      <c r="AT225" s="148" t="s">
        <v>154</v>
      </c>
      <c r="AU225" s="148" t="s">
        <v>89</v>
      </c>
      <c r="AY225" s="16" t="s">
        <v>151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6" t="s">
        <v>86</v>
      </c>
      <c r="BK225" s="149">
        <f>ROUND(I225*H225,2)</f>
        <v>0</v>
      </c>
      <c r="BL225" s="16" t="s">
        <v>158</v>
      </c>
      <c r="BM225" s="148" t="s">
        <v>3939</v>
      </c>
    </row>
    <row r="226" spans="2:65" s="1" customFormat="1" ht="19.5">
      <c r="B226" s="32"/>
      <c r="D226" s="150" t="s">
        <v>167</v>
      </c>
      <c r="F226" s="151" t="s">
        <v>3940</v>
      </c>
      <c r="I226" s="152"/>
      <c r="L226" s="32"/>
      <c r="M226" s="153"/>
      <c r="T226" s="56"/>
      <c r="AT226" s="16" t="s">
        <v>167</v>
      </c>
      <c r="AU226" s="16" t="s">
        <v>89</v>
      </c>
    </row>
    <row r="227" spans="2:65" s="11" customFormat="1" ht="22.9" customHeight="1">
      <c r="B227" s="124"/>
      <c r="D227" s="125" t="s">
        <v>78</v>
      </c>
      <c r="E227" s="134" t="s">
        <v>874</v>
      </c>
      <c r="F227" s="134" t="s">
        <v>875</v>
      </c>
      <c r="I227" s="127"/>
      <c r="J227" s="135">
        <f>BK227</f>
        <v>0</v>
      </c>
      <c r="L227" s="124"/>
      <c r="M227" s="129"/>
      <c r="P227" s="130">
        <f>P228</f>
        <v>0</v>
      </c>
      <c r="R227" s="130">
        <f>R228</f>
        <v>0</v>
      </c>
      <c r="T227" s="131">
        <f>T228</f>
        <v>0</v>
      </c>
      <c r="AR227" s="125" t="s">
        <v>86</v>
      </c>
      <c r="AT227" s="132" t="s">
        <v>78</v>
      </c>
      <c r="AU227" s="132" t="s">
        <v>86</v>
      </c>
      <c r="AY227" s="125" t="s">
        <v>151</v>
      </c>
      <c r="BK227" s="133">
        <f>BK228</f>
        <v>0</v>
      </c>
    </row>
    <row r="228" spans="2:65" s="1" customFormat="1" ht="16.5" customHeight="1">
      <c r="B228" s="136"/>
      <c r="C228" s="137" t="s">
        <v>552</v>
      </c>
      <c r="D228" s="137" t="s">
        <v>154</v>
      </c>
      <c r="E228" s="138" t="s">
        <v>3941</v>
      </c>
      <c r="F228" s="139" t="s">
        <v>3942</v>
      </c>
      <c r="G228" s="140" t="s">
        <v>377</v>
      </c>
      <c r="H228" s="141">
        <v>58.615000000000002</v>
      </c>
      <c r="I228" s="142"/>
      <c r="J228" s="143">
        <f>ROUND(I228*H228,2)</f>
        <v>0</v>
      </c>
      <c r="K228" s="139" t="s">
        <v>310</v>
      </c>
      <c r="L228" s="32"/>
      <c r="M228" s="154" t="s">
        <v>1</v>
      </c>
      <c r="N228" s="155" t="s">
        <v>44</v>
      </c>
      <c r="O228" s="156"/>
      <c r="P228" s="157">
        <f>O228*H228</f>
        <v>0</v>
      </c>
      <c r="Q228" s="157">
        <v>0</v>
      </c>
      <c r="R228" s="157">
        <f>Q228*H228</f>
        <v>0</v>
      </c>
      <c r="S228" s="157">
        <v>0</v>
      </c>
      <c r="T228" s="158">
        <f>S228*H228</f>
        <v>0</v>
      </c>
      <c r="AR228" s="148" t="s">
        <v>158</v>
      </c>
      <c r="AT228" s="148" t="s">
        <v>154</v>
      </c>
      <c r="AU228" s="148" t="s">
        <v>89</v>
      </c>
      <c r="AY228" s="16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86</v>
      </c>
      <c r="BK228" s="149">
        <f>ROUND(I228*H228,2)</f>
        <v>0</v>
      </c>
      <c r="BL228" s="16" t="s">
        <v>158</v>
      </c>
      <c r="BM228" s="148" t="s">
        <v>3943</v>
      </c>
    </row>
    <row r="229" spans="2:65" s="1" customFormat="1" ht="6.95" customHeight="1"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32"/>
    </row>
  </sheetData>
  <autoFilter ref="C122:K228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10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3944</v>
      </c>
      <c r="H4" s="19"/>
    </row>
    <row r="5" spans="2:8" ht="12" customHeight="1">
      <c r="B5" s="19"/>
      <c r="C5" s="23" t="s">
        <v>13</v>
      </c>
      <c r="D5" s="218" t="s">
        <v>14</v>
      </c>
      <c r="E5" s="214"/>
      <c r="F5" s="214"/>
      <c r="H5" s="19"/>
    </row>
    <row r="6" spans="2:8" ht="36.950000000000003" customHeight="1">
      <c r="B6" s="19"/>
      <c r="C6" s="25" t="s">
        <v>16</v>
      </c>
      <c r="D6" s="215" t="s">
        <v>17</v>
      </c>
      <c r="E6" s="214"/>
      <c r="F6" s="214"/>
      <c r="H6" s="19"/>
    </row>
    <row r="7" spans="2:8" ht="16.5" customHeight="1">
      <c r="B7" s="19"/>
      <c r="C7" s="26" t="s">
        <v>23</v>
      </c>
      <c r="D7" s="52" t="str">
        <f>'Rekapitulace stavby'!AN8</f>
        <v>15. 6. 2022</v>
      </c>
      <c r="H7" s="19"/>
    </row>
    <row r="8" spans="2:8" s="1" customFormat="1" ht="10.9" customHeight="1">
      <c r="B8" s="32"/>
      <c r="H8" s="32"/>
    </row>
    <row r="9" spans="2:8" s="10" customFormat="1" ht="29.25" customHeight="1">
      <c r="B9" s="116"/>
      <c r="C9" s="117" t="s">
        <v>60</v>
      </c>
      <c r="D9" s="118" t="s">
        <v>61</v>
      </c>
      <c r="E9" s="118" t="s">
        <v>137</v>
      </c>
      <c r="F9" s="119" t="s">
        <v>3945</v>
      </c>
      <c r="H9" s="116"/>
    </row>
    <row r="10" spans="2:8" s="1" customFormat="1" ht="26.45" customHeight="1">
      <c r="B10" s="32"/>
      <c r="C10" s="195" t="s">
        <v>3946</v>
      </c>
      <c r="D10" s="195" t="s">
        <v>91</v>
      </c>
      <c r="H10" s="32"/>
    </row>
    <row r="11" spans="2:8" s="1" customFormat="1" ht="16.899999999999999" customHeight="1">
      <c r="B11" s="32"/>
      <c r="C11" s="196" t="s">
        <v>281</v>
      </c>
      <c r="D11" s="197" t="s">
        <v>1</v>
      </c>
      <c r="E11" s="198" t="s">
        <v>1</v>
      </c>
      <c r="F11" s="199">
        <v>8.5500000000000007</v>
      </c>
      <c r="H11" s="32"/>
    </row>
    <row r="12" spans="2:8" s="1" customFormat="1" ht="16.899999999999999" customHeight="1">
      <c r="B12" s="32"/>
      <c r="C12" s="200" t="s">
        <v>1</v>
      </c>
      <c r="D12" s="200" t="s">
        <v>627</v>
      </c>
      <c r="E12" s="16" t="s">
        <v>1</v>
      </c>
      <c r="F12" s="201">
        <v>0.95</v>
      </c>
      <c r="H12" s="32"/>
    </row>
    <row r="13" spans="2:8" s="1" customFormat="1" ht="16.899999999999999" customHeight="1">
      <c r="B13" s="32"/>
      <c r="C13" s="200" t="s">
        <v>1</v>
      </c>
      <c r="D13" s="200" t="s">
        <v>628</v>
      </c>
      <c r="E13" s="16" t="s">
        <v>1</v>
      </c>
      <c r="F13" s="201">
        <v>7.6</v>
      </c>
      <c r="H13" s="32"/>
    </row>
    <row r="14" spans="2:8" s="1" customFormat="1" ht="16.899999999999999" customHeight="1">
      <c r="B14" s="32"/>
      <c r="C14" s="200" t="s">
        <v>281</v>
      </c>
      <c r="D14" s="200" t="s">
        <v>320</v>
      </c>
      <c r="E14" s="16" t="s">
        <v>1</v>
      </c>
      <c r="F14" s="201">
        <v>8.5500000000000007</v>
      </c>
      <c r="H14" s="32"/>
    </row>
    <row r="15" spans="2:8" s="1" customFormat="1" ht="16.899999999999999" customHeight="1">
      <c r="B15" s="32"/>
      <c r="C15" s="202" t="s">
        <v>3947</v>
      </c>
      <c r="H15" s="32"/>
    </row>
    <row r="16" spans="2:8" s="1" customFormat="1" ht="16.899999999999999" customHeight="1">
      <c r="B16" s="32"/>
      <c r="C16" s="200" t="s">
        <v>624</v>
      </c>
      <c r="D16" s="200" t="s">
        <v>625</v>
      </c>
      <c r="E16" s="16" t="s">
        <v>377</v>
      </c>
      <c r="F16" s="201">
        <v>8.5500000000000007</v>
      </c>
      <c r="H16" s="32"/>
    </row>
    <row r="17" spans="2:8" s="1" customFormat="1" ht="16.899999999999999" customHeight="1">
      <c r="B17" s="32"/>
      <c r="C17" s="200" t="s">
        <v>630</v>
      </c>
      <c r="D17" s="200" t="s">
        <v>631</v>
      </c>
      <c r="E17" s="16" t="s">
        <v>377</v>
      </c>
      <c r="F17" s="201">
        <v>0.42799999999999999</v>
      </c>
      <c r="H17" s="32"/>
    </row>
    <row r="18" spans="2:8" s="1" customFormat="1" ht="16.899999999999999" customHeight="1">
      <c r="B18" s="32"/>
      <c r="C18" s="196" t="s">
        <v>283</v>
      </c>
      <c r="D18" s="197" t="s">
        <v>1</v>
      </c>
      <c r="E18" s="198" t="s">
        <v>1</v>
      </c>
      <c r="F18" s="199">
        <v>545</v>
      </c>
      <c r="H18" s="32"/>
    </row>
    <row r="19" spans="2:8" s="1" customFormat="1" ht="16.899999999999999" customHeight="1">
      <c r="B19" s="32"/>
      <c r="C19" s="200" t="s">
        <v>1</v>
      </c>
      <c r="D19" s="200" t="s">
        <v>474</v>
      </c>
      <c r="E19" s="16" t="s">
        <v>1</v>
      </c>
      <c r="F19" s="201">
        <v>24.6</v>
      </c>
      <c r="H19" s="32"/>
    </row>
    <row r="20" spans="2:8" s="1" customFormat="1" ht="16.899999999999999" customHeight="1">
      <c r="B20" s="32"/>
      <c r="C20" s="200" t="s">
        <v>1</v>
      </c>
      <c r="D20" s="200" t="s">
        <v>475</v>
      </c>
      <c r="E20" s="16" t="s">
        <v>1</v>
      </c>
      <c r="F20" s="201">
        <v>270.39999999999998</v>
      </c>
      <c r="H20" s="32"/>
    </row>
    <row r="21" spans="2:8" s="1" customFormat="1" ht="16.899999999999999" customHeight="1">
      <c r="B21" s="32"/>
      <c r="C21" s="200" t="s">
        <v>1</v>
      </c>
      <c r="D21" s="200" t="s">
        <v>476</v>
      </c>
      <c r="E21" s="16" t="s">
        <v>1</v>
      </c>
      <c r="F21" s="201">
        <v>250</v>
      </c>
      <c r="H21" s="32"/>
    </row>
    <row r="22" spans="2:8" s="1" customFormat="1" ht="16.899999999999999" customHeight="1">
      <c r="B22" s="32"/>
      <c r="C22" s="200" t="s">
        <v>283</v>
      </c>
      <c r="D22" s="200" t="s">
        <v>473</v>
      </c>
      <c r="E22" s="16" t="s">
        <v>1</v>
      </c>
      <c r="F22" s="201">
        <v>545</v>
      </c>
      <c r="H22" s="32"/>
    </row>
    <row r="23" spans="2:8" s="1" customFormat="1" ht="16.899999999999999" customHeight="1">
      <c r="B23" s="32"/>
      <c r="C23" s="202" t="s">
        <v>3947</v>
      </c>
      <c r="H23" s="32"/>
    </row>
    <row r="24" spans="2:8" s="1" customFormat="1" ht="16.899999999999999" customHeight="1">
      <c r="B24" s="32"/>
      <c r="C24" s="200" t="s">
        <v>470</v>
      </c>
      <c r="D24" s="200" t="s">
        <v>471</v>
      </c>
      <c r="E24" s="16" t="s">
        <v>309</v>
      </c>
      <c r="F24" s="201">
        <v>1756.6</v>
      </c>
      <c r="H24" s="32"/>
    </row>
    <row r="25" spans="2:8" s="1" customFormat="1" ht="16.899999999999999" customHeight="1">
      <c r="B25" s="32"/>
      <c r="C25" s="200" t="s">
        <v>493</v>
      </c>
      <c r="D25" s="200" t="s">
        <v>494</v>
      </c>
      <c r="E25" s="16" t="s">
        <v>309</v>
      </c>
      <c r="F25" s="201">
        <v>545</v>
      </c>
      <c r="H25" s="32"/>
    </row>
    <row r="26" spans="2:8" s="1" customFormat="1" ht="26.45" customHeight="1">
      <c r="B26" s="32"/>
      <c r="C26" s="195" t="s">
        <v>3948</v>
      </c>
      <c r="D26" s="195" t="s">
        <v>95</v>
      </c>
      <c r="H26" s="32"/>
    </row>
    <row r="27" spans="2:8" s="1" customFormat="1" ht="16.899999999999999" customHeight="1">
      <c r="B27" s="32"/>
      <c r="C27" s="196" t="s">
        <v>283</v>
      </c>
      <c r="D27" s="197" t="s">
        <v>1</v>
      </c>
      <c r="E27" s="198" t="s">
        <v>1</v>
      </c>
      <c r="F27" s="199">
        <v>360.02</v>
      </c>
      <c r="H27" s="32"/>
    </row>
    <row r="28" spans="2:8" s="1" customFormat="1" ht="16.899999999999999" customHeight="1">
      <c r="B28" s="32"/>
      <c r="C28" s="200" t="s">
        <v>1</v>
      </c>
      <c r="D28" s="200" t="s">
        <v>1199</v>
      </c>
      <c r="E28" s="16" t="s">
        <v>1</v>
      </c>
      <c r="F28" s="201">
        <v>216.1</v>
      </c>
      <c r="H28" s="32"/>
    </row>
    <row r="29" spans="2:8" s="1" customFormat="1" ht="16.899999999999999" customHeight="1">
      <c r="B29" s="32"/>
      <c r="C29" s="200" t="s">
        <v>1</v>
      </c>
      <c r="D29" s="200" t="s">
        <v>1200</v>
      </c>
      <c r="E29" s="16" t="s">
        <v>1</v>
      </c>
      <c r="F29" s="201">
        <v>52.4</v>
      </c>
      <c r="H29" s="32"/>
    </row>
    <row r="30" spans="2:8" s="1" customFormat="1" ht="16.899999999999999" customHeight="1">
      <c r="B30" s="32"/>
      <c r="C30" s="200" t="s">
        <v>1</v>
      </c>
      <c r="D30" s="200" t="s">
        <v>1201</v>
      </c>
      <c r="E30" s="16" t="s">
        <v>1</v>
      </c>
      <c r="F30" s="201">
        <v>45.1</v>
      </c>
      <c r="H30" s="32"/>
    </row>
    <row r="31" spans="2:8" s="1" customFormat="1" ht="16.899999999999999" customHeight="1">
      <c r="B31" s="32"/>
      <c r="C31" s="200" t="s">
        <v>1</v>
      </c>
      <c r="D31" s="200" t="s">
        <v>1202</v>
      </c>
      <c r="E31" s="16" t="s">
        <v>1</v>
      </c>
      <c r="F31" s="201">
        <v>46.42</v>
      </c>
      <c r="H31" s="32"/>
    </row>
    <row r="32" spans="2:8" s="1" customFormat="1" ht="16.899999999999999" customHeight="1">
      <c r="B32" s="32"/>
      <c r="C32" s="200" t="s">
        <v>283</v>
      </c>
      <c r="D32" s="200" t="s">
        <v>473</v>
      </c>
      <c r="E32" s="16" t="s">
        <v>1</v>
      </c>
      <c r="F32" s="201">
        <v>360.02</v>
      </c>
      <c r="H32" s="32"/>
    </row>
    <row r="33" spans="2:8" s="1" customFormat="1" ht="26.45" customHeight="1">
      <c r="B33" s="32"/>
      <c r="C33" s="195" t="s">
        <v>3949</v>
      </c>
      <c r="D33" s="195" t="s">
        <v>101</v>
      </c>
      <c r="H33" s="32"/>
    </row>
    <row r="34" spans="2:8" s="1" customFormat="1" ht="16.899999999999999" customHeight="1">
      <c r="B34" s="32"/>
      <c r="C34" s="196" t="s">
        <v>281</v>
      </c>
      <c r="D34" s="197" t="s">
        <v>1</v>
      </c>
      <c r="E34" s="198" t="s">
        <v>1</v>
      </c>
      <c r="F34" s="199">
        <v>2.7</v>
      </c>
      <c r="H34" s="32"/>
    </row>
    <row r="35" spans="2:8" s="1" customFormat="1" ht="16.899999999999999" customHeight="1">
      <c r="B35" s="32"/>
      <c r="C35" s="200" t="s">
        <v>1</v>
      </c>
      <c r="D35" s="200" t="s">
        <v>1676</v>
      </c>
      <c r="E35" s="16" t="s">
        <v>1</v>
      </c>
      <c r="F35" s="201">
        <v>0.3</v>
      </c>
      <c r="H35" s="32"/>
    </row>
    <row r="36" spans="2:8" s="1" customFormat="1" ht="16.899999999999999" customHeight="1">
      <c r="B36" s="32"/>
      <c r="C36" s="200" t="s">
        <v>1</v>
      </c>
      <c r="D36" s="200" t="s">
        <v>1677</v>
      </c>
      <c r="E36" s="16" t="s">
        <v>1</v>
      </c>
      <c r="F36" s="201">
        <v>2.4</v>
      </c>
      <c r="H36" s="32"/>
    </row>
    <row r="37" spans="2:8" s="1" customFormat="1" ht="16.899999999999999" customHeight="1">
      <c r="B37" s="32"/>
      <c r="C37" s="200" t="s">
        <v>281</v>
      </c>
      <c r="D37" s="200" t="s">
        <v>320</v>
      </c>
      <c r="E37" s="16" t="s">
        <v>1</v>
      </c>
      <c r="F37" s="201">
        <v>2.7</v>
      </c>
      <c r="H37" s="32"/>
    </row>
    <row r="38" spans="2:8" s="1" customFormat="1" ht="16.899999999999999" customHeight="1">
      <c r="B38" s="32"/>
      <c r="C38" s="202" t="s">
        <v>3947</v>
      </c>
      <c r="H38" s="32"/>
    </row>
    <row r="39" spans="2:8" s="1" customFormat="1" ht="16.899999999999999" customHeight="1">
      <c r="B39" s="32"/>
      <c r="C39" s="200" t="s">
        <v>624</v>
      </c>
      <c r="D39" s="200" t="s">
        <v>625</v>
      </c>
      <c r="E39" s="16" t="s">
        <v>377</v>
      </c>
      <c r="F39" s="201">
        <v>2.7</v>
      </c>
      <c r="H39" s="32"/>
    </row>
    <row r="40" spans="2:8" s="1" customFormat="1" ht="16.899999999999999" customHeight="1">
      <c r="B40" s="32"/>
      <c r="C40" s="200" t="s">
        <v>630</v>
      </c>
      <c r="D40" s="200" t="s">
        <v>631</v>
      </c>
      <c r="E40" s="16" t="s">
        <v>377</v>
      </c>
      <c r="F40" s="201">
        <v>0.13500000000000001</v>
      </c>
      <c r="H40" s="32"/>
    </row>
    <row r="41" spans="2:8" s="1" customFormat="1" ht="16.899999999999999" customHeight="1">
      <c r="B41" s="32"/>
      <c r="C41" s="196" t="s">
        <v>283</v>
      </c>
      <c r="D41" s="197" t="s">
        <v>1</v>
      </c>
      <c r="E41" s="198" t="s">
        <v>1</v>
      </c>
      <c r="F41" s="199">
        <v>514.66499999999996</v>
      </c>
      <c r="H41" s="32"/>
    </row>
    <row r="42" spans="2:8" s="1" customFormat="1" ht="16.899999999999999" customHeight="1">
      <c r="B42" s="32"/>
      <c r="C42" s="200" t="s">
        <v>1</v>
      </c>
      <c r="D42" s="200" t="s">
        <v>1569</v>
      </c>
      <c r="E42" s="16" t="s">
        <v>1</v>
      </c>
      <c r="F42" s="201">
        <v>379.4</v>
      </c>
      <c r="H42" s="32"/>
    </row>
    <row r="43" spans="2:8" s="1" customFormat="1" ht="16.899999999999999" customHeight="1">
      <c r="B43" s="32"/>
      <c r="C43" s="200" t="s">
        <v>1</v>
      </c>
      <c r="D43" s="200" t="s">
        <v>1570</v>
      </c>
      <c r="E43" s="16" t="s">
        <v>1</v>
      </c>
      <c r="F43" s="201">
        <v>108.765</v>
      </c>
      <c r="H43" s="32"/>
    </row>
    <row r="44" spans="2:8" s="1" customFormat="1" ht="16.899999999999999" customHeight="1">
      <c r="B44" s="32"/>
      <c r="C44" s="200" t="s">
        <v>1</v>
      </c>
      <c r="D44" s="200" t="s">
        <v>1571</v>
      </c>
      <c r="E44" s="16" t="s">
        <v>1</v>
      </c>
      <c r="F44" s="201">
        <v>26.5</v>
      </c>
      <c r="H44" s="32"/>
    </row>
    <row r="45" spans="2:8" s="1" customFormat="1" ht="16.899999999999999" customHeight="1">
      <c r="B45" s="32"/>
      <c r="C45" s="200" t="s">
        <v>283</v>
      </c>
      <c r="D45" s="200" t="s">
        <v>473</v>
      </c>
      <c r="E45" s="16" t="s">
        <v>1</v>
      </c>
      <c r="F45" s="201">
        <v>514.66499999999996</v>
      </c>
      <c r="H45" s="32"/>
    </row>
    <row r="46" spans="2:8" s="1" customFormat="1" ht="16.899999999999999" customHeight="1">
      <c r="B46" s="32"/>
      <c r="C46" s="202" t="s">
        <v>3947</v>
      </c>
      <c r="H46" s="32"/>
    </row>
    <row r="47" spans="2:8" s="1" customFormat="1" ht="16.899999999999999" customHeight="1">
      <c r="B47" s="32"/>
      <c r="C47" s="200" t="s">
        <v>470</v>
      </c>
      <c r="D47" s="200" t="s">
        <v>471</v>
      </c>
      <c r="E47" s="16" t="s">
        <v>309</v>
      </c>
      <c r="F47" s="201">
        <v>2659.33</v>
      </c>
      <c r="H47" s="32"/>
    </row>
    <row r="48" spans="2:8" s="1" customFormat="1" ht="16.899999999999999" customHeight="1">
      <c r="B48" s="32"/>
      <c r="C48" s="200" t="s">
        <v>493</v>
      </c>
      <c r="D48" s="200" t="s">
        <v>494</v>
      </c>
      <c r="E48" s="16" t="s">
        <v>309</v>
      </c>
      <c r="F48" s="201">
        <v>514.66499999999996</v>
      </c>
      <c r="H48" s="32"/>
    </row>
    <row r="49" spans="2:8" s="1" customFormat="1" ht="26.45" customHeight="1">
      <c r="B49" s="32"/>
      <c r="C49" s="195" t="s">
        <v>3950</v>
      </c>
      <c r="D49" s="195" t="s">
        <v>105</v>
      </c>
      <c r="H49" s="32"/>
    </row>
    <row r="50" spans="2:8" s="1" customFormat="1" ht="16.899999999999999" customHeight="1">
      <c r="B50" s="32"/>
      <c r="C50" s="196" t="s">
        <v>281</v>
      </c>
      <c r="D50" s="197" t="s">
        <v>1</v>
      </c>
      <c r="E50" s="198" t="s">
        <v>1</v>
      </c>
      <c r="F50" s="199">
        <v>17.738</v>
      </c>
      <c r="H50" s="32"/>
    </row>
    <row r="51" spans="2:8" s="1" customFormat="1" ht="16.899999999999999" customHeight="1">
      <c r="B51" s="32"/>
      <c r="C51" s="200" t="s">
        <v>1</v>
      </c>
      <c r="D51" s="200" t="s">
        <v>2324</v>
      </c>
      <c r="E51" s="16" t="s">
        <v>1</v>
      </c>
      <c r="F51" s="201">
        <v>2.8879999999999999</v>
      </c>
      <c r="H51" s="32"/>
    </row>
    <row r="52" spans="2:8" s="1" customFormat="1" ht="16.899999999999999" customHeight="1">
      <c r="B52" s="32"/>
      <c r="C52" s="200" t="s">
        <v>1</v>
      </c>
      <c r="D52" s="200" t="s">
        <v>2325</v>
      </c>
      <c r="E52" s="16" t="s">
        <v>1</v>
      </c>
      <c r="F52" s="201">
        <v>14.85</v>
      </c>
      <c r="H52" s="32"/>
    </row>
    <row r="53" spans="2:8" s="1" customFormat="1" ht="16.899999999999999" customHeight="1">
      <c r="B53" s="32"/>
      <c r="C53" s="200" t="s">
        <v>281</v>
      </c>
      <c r="D53" s="200" t="s">
        <v>320</v>
      </c>
      <c r="E53" s="16" t="s">
        <v>1</v>
      </c>
      <c r="F53" s="201">
        <v>17.738</v>
      </c>
      <c r="H53" s="32"/>
    </row>
    <row r="54" spans="2:8" s="1" customFormat="1" ht="16.899999999999999" customHeight="1">
      <c r="B54" s="32"/>
      <c r="C54" s="202" t="s">
        <v>3947</v>
      </c>
      <c r="H54" s="32"/>
    </row>
    <row r="55" spans="2:8" s="1" customFormat="1" ht="16.899999999999999" customHeight="1">
      <c r="B55" s="32"/>
      <c r="C55" s="200" t="s">
        <v>624</v>
      </c>
      <c r="D55" s="200" t="s">
        <v>625</v>
      </c>
      <c r="E55" s="16" t="s">
        <v>377</v>
      </c>
      <c r="F55" s="201">
        <v>17.738</v>
      </c>
      <c r="H55" s="32"/>
    </row>
    <row r="56" spans="2:8" s="1" customFormat="1" ht="16.899999999999999" customHeight="1">
      <c r="B56" s="32"/>
      <c r="C56" s="200" t="s">
        <v>630</v>
      </c>
      <c r="D56" s="200" t="s">
        <v>631</v>
      </c>
      <c r="E56" s="16" t="s">
        <v>377</v>
      </c>
      <c r="F56" s="201">
        <v>0.88700000000000001</v>
      </c>
      <c r="H56" s="32"/>
    </row>
    <row r="57" spans="2:8" s="1" customFormat="1" ht="16.899999999999999" customHeight="1">
      <c r="B57" s="32"/>
      <c r="C57" s="196" t="s">
        <v>283</v>
      </c>
      <c r="D57" s="197" t="s">
        <v>1</v>
      </c>
      <c r="E57" s="198" t="s">
        <v>1</v>
      </c>
      <c r="F57" s="199">
        <v>999.33</v>
      </c>
      <c r="H57" s="32"/>
    </row>
    <row r="58" spans="2:8" s="1" customFormat="1" ht="16.899999999999999" customHeight="1">
      <c r="B58" s="32"/>
      <c r="C58" s="200" t="s">
        <v>1</v>
      </c>
      <c r="D58" s="200" t="s">
        <v>2220</v>
      </c>
      <c r="E58" s="16" t="s">
        <v>1</v>
      </c>
      <c r="F58" s="201">
        <v>153.69999999999999</v>
      </c>
      <c r="H58" s="32"/>
    </row>
    <row r="59" spans="2:8" s="1" customFormat="1" ht="16.899999999999999" customHeight="1">
      <c r="B59" s="32"/>
      <c r="C59" s="200" t="s">
        <v>1</v>
      </c>
      <c r="D59" s="200" t="s">
        <v>2221</v>
      </c>
      <c r="E59" s="16" t="s">
        <v>1</v>
      </c>
      <c r="F59" s="201">
        <v>190.8</v>
      </c>
      <c r="H59" s="32"/>
    </row>
    <row r="60" spans="2:8" s="1" customFormat="1" ht="16.899999999999999" customHeight="1">
      <c r="B60" s="32"/>
      <c r="C60" s="200" t="s">
        <v>1</v>
      </c>
      <c r="D60" s="200" t="s">
        <v>2222</v>
      </c>
      <c r="E60" s="16" t="s">
        <v>1</v>
      </c>
      <c r="F60" s="201">
        <v>615.5</v>
      </c>
      <c r="H60" s="32"/>
    </row>
    <row r="61" spans="2:8" s="1" customFormat="1" ht="16.899999999999999" customHeight="1">
      <c r="B61" s="32"/>
      <c r="C61" s="200" t="s">
        <v>1</v>
      </c>
      <c r="D61" s="200" t="s">
        <v>2223</v>
      </c>
      <c r="E61" s="16" t="s">
        <v>1</v>
      </c>
      <c r="F61" s="201">
        <v>39.33</v>
      </c>
      <c r="H61" s="32"/>
    </row>
    <row r="62" spans="2:8" s="1" customFormat="1" ht="16.899999999999999" customHeight="1">
      <c r="B62" s="32"/>
      <c r="C62" s="200" t="s">
        <v>283</v>
      </c>
      <c r="D62" s="200" t="s">
        <v>473</v>
      </c>
      <c r="E62" s="16" t="s">
        <v>1</v>
      </c>
      <c r="F62" s="201">
        <v>999.33</v>
      </c>
      <c r="H62" s="32"/>
    </row>
    <row r="63" spans="2:8" s="1" customFormat="1" ht="16.899999999999999" customHeight="1">
      <c r="B63" s="32"/>
      <c r="C63" s="202" t="s">
        <v>3947</v>
      </c>
      <c r="H63" s="32"/>
    </row>
    <row r="64" spans="2:8" s="1" customFormat="1" ht="16.899999999999999" customHeight="1">
      <c r="B64" s="32"/>
      <c r="C64" s="200" t="s">
        <v>470</v>
      </c>
      <c r="D64" s="200" t="s">
        <v>471</v>
      </c>
      <c r="E64" s="16" t="s">
        <v>309</v>
      </c>
      <c r="F64" s="201">
        <v>3230.71</v>
      </c>
      <c r="H64" s="32"/>
    </row>
    <row r="65" spans="2:8" s="1" customFormat="1" ht="16.899999999999999" customHeight="1">
      <c r="B65" s="32"/>
      <c r="C65" s="200" t="s">
        <v>493</v>
      </c>
      <c r="D65" s="200" t="s">
        <v>494</v>
      </c>
      <c r="E65" s="16" t="s">
        <v>309</v>
      </c>
      <c r="F65" s="201">
        <v>999.33</v>
      </c>
      <c r="H65" s="32"/>
    </row>
    <row r="66" spans="2:8" s="1" customFormat="1" ht="26.45" customHeight="1">
      <c r="B66" s="32"/>
      <c r="C66" s="195" t="s">
        <v>3951</v>
      </c>
      <c r="D66" s="195" t="s">
        <v>108</v>
      </c>
      <c r="H66" s="32"/>
    </row>
    <row r="67" spans="2:8" s="1" customFormat="1" ht="16.899999999999999" customHeight="1">
      <c r="B67" s="32"/>
      <c r="C67" s="196" t="s">
        <v>2684</v>
      </c>
      <c r="D67" s="197" t="s">
        <v>1</v>
      </c>
      <c r="E67" s="198" t="s">
        <v>1</v>
      </c>
      <c r="F67" s="199">
        <v>276.35000000000002</v>
      </c>
      <c r="H67" s="32"/>
    </row>
    <row r="68" spans="2:8" s="1" customFormat="1" ht="16.899999999999999" customHeight="1">
      <c r="B68" s="32"/>
      <c r="C68" s="200" t="s">
        <v>1</v>
      </c>
      <c r="D68" s="200" t="s">
        <v>2727</v>
      </c>
      <c r="E68" s="16" t="s">
        <v>1</v>
      </c>
      <c r="F68" s="201">
        <v>182.45</v>
      </c>
      <c r="H68" s="32"/>
    </row>
    <row r="69" spans="2:8" s="1" customFormat="1" ht="16.899999999999999" customHeight="1">
      <c r="B69" s="32"/>
      <c r="C69" s="200" t="s">
        <v>1</v>
      </c>
      <c r="D69" s="200" t="s">
        <v>2725</v>
      </c>
      <c r="E69" s="16" t="s">
        <v>1</v>
      </c>
      <c r="F69" s="201">
        <v>93.9</v>
      </c>
      <c r="H69" s="32"/>
    </row>
    <row r="70" spans="2:8" s="1" customFormat="1" ht="16.899999999999999" customHeight="1">
      <c r="B70" s="32"/>
      <c r="C70" s="200" t="s">
        <v>2684</v>
      </c>
      <c r="D70" s="200" t="s">
        <v>473</v>
      </c>
      <c r="E70" s="16" t="s">
        <v>1</v>
      </c>
      <c r="F70" s="201">
        <v>276.35000000000002</v>
      </c>
      <c r="H70" s="32"/>
    </row>
    <row r="71" spans="2:8" s="1" customFormat="1" ht="16.899999999999999" customHeight="1">
      <c r="B71" s="32"/>
      <c r="C71" s="202" t="s">
        <v>3947</v>
      </c>
      <c r="H71" s="32"/>
    </row>
    <row r="72" spans="2:8" s="1" customFormat="1" ht="16.899999999999999" customHeight="1">
      <c r="B72" s="32"/>
      <c r="C72" s="200" t="s">
        <v>478</v>
      </c>
      <c r="D72" s="200" t="s">
        <v>479</v>
      </c>
      <c r="E72" s="16" t="s">
        <v>309</v>
      </c>
      <c r="F72" s="201">
        <v>1046</v>
      </c>
      <c r="H72" s="32"/>
    </row>
    <row r="73" spans="2:8" s="1" customFormat="1" ht="16.899999999999999" customHeight="1">
      <c r="B73" s="32"/>
      <c r="C73" s="200" t="s">
        <v>2732</v>
      </c>
      <c r="D73" s="200" t="s">
        <v>2733</v>
      </c>
      <c r="E73" s="16" t="s">
        <v>309</v>
      </c>
      <c r="F73" s="201">
        <v>276.35000000000002</v>
      </c>
      <c r="H73" s="32"/>
    </row>
    <row r="74" spans="2:8" s="1" customFormat="1" ht="26.45" customHeight="1">
      <c r="B74" s="32"/>
      <c r="C74" s="195" t="s">
        <v>3952</v>
      </c>
      <c r="D74" s="195" t="s">
        <v>111</v>
      </c>
      <c r="H74" s="32"/>
    </row>
    <row r="75" spans="2:8" s="1" customFormat="1" ht="16.899999999999999" customHeight="1">
      <c r="B75" s="32"/>
      <c r="C75" s="196" t="s">
        <v>283</v>
      </c>
      <c r="D75" s="197" t="s">
        <v>1</v>
      </c>
      <c r="E75" s="198" t="s">
        <v>1</v>
      </c>
      <c r="F75" s="199">
        <v>514.6</v>
      </c>
      <c r="H75" s="32"/>
    </row>
    <row r="76" spans="2:8" s="1" customFormat="1" ht="16.899999999999999" customHeight="1">
      <c r="B76" s="32"/>
      <c r="C76" s="200" t="s">
        <v>1</v>
      </c>
      <c r="D76" s="200" t="s">
        <v>3178</v>
      </c>
      <c r="E76" s="16" t="s">
        <v>1</v>
      </c>
      <c r="F76" s="201">
        <v>146</v>
      </c>
      <c r="H76" s="32"/>
    </row>
    <row r="77" spans="2:8" s="1" customFormat="1" ht="16.899999999999999" customHeight="1">
      <c r="B77" s="32"/>
      <c r="C77" s="200" t="s">
        <v>1</v>
      </c>
      <c r="D77" s="200" t="s">
        <v>3179</v>
      </c>
      <c r="E77" s="16" t="s">
        <v>1</v>
      </c>
      <c r="F77" s="201">
        <v>170</v>
      </c>
      <c r="H77" s="32"/>
    </row>
    <row r="78" spans="2:8" s="1" customFormat="1" ht="16.899999999999999" customHeight="1">
      <c r="B78" s="32"/>
      <c r="C78" s="200" t="s">
        <v>1</v>
      </c>
      <c r="D78" s="200" t="s">
        <v>3180</v>
      </c>
      <c r="E78" s="16" t="s">
        <v>1</v>
      </c>
      <c r="F78" s="201">
        <v>198.6</v>
      </c>
      <c r="H78" s="32"/>
    </row>
    <row r="79" spans="2:8" s="1" customFormat="1" ht="16.899999999999999" customHeight="1">
      <c r="B79" s="32"/>
      <c r="C79" s="200" t="s">
        <v>283</v>
      </c>
      <c r="D79" s="200" t="s">
        <v>473</v>
      </c>
      <c r="E79" s="16" t="s">
        <v>1</v>
      </c>
      <c r="F79" s="201">
        <v>514.6</v>
      </c>
      <c r="H79" s="32"/>
    </row>
    <row r="80" spans="2:8" s="1" customFormat="1" ht="16.899999999999999" customHeight="1">
      <c r="B80" s="32"/>
      <c r="C80" s="202" t="s">
        <v>3947</v>
      </c>
      <c r="H80" s="32"/>
    </row>
    <row r="81" spans="2:8" s="1" customFormat="1" ht="16.899999999999999" customHeight="1">
      <c r="B81" s="32"/>
      <c r="C81" s="200" t="s">
        <v>470</v>
      </c>
      <c r="D81" s="200" t="s">
        <v>471</v>
      </c>
      <c r="E81" s="16" t="s">
        <v>309</v>
      </c>
      <c r="F81" s="201">
        <v>9032.6</v>
      </c>
      <c r="H81" s="32"/>
    </row>
    <row r="82" spans="2:8" s="1" customFormat="1" ht="16.899999999999999" customHeight="1">
      <c r="B82" s="32"/>
      <c r="C82" s="200" t="s">
        <v>493</v>
      </c>
      <c r="D82" s="200" t="s">
        <v>494</v>
      </c>
      <c r="E82" s="16" t="s">
        <v>309</v>
      </c>
      <c r="F82" s="201">
        <v>514.6</v>
      </c>
      <c r="H82" s="32"/>
    </row>
    <row r="83" spans="2:8" s="1" customFormat="1" ht="26.45" customHeight="1">
      <c r="B83" s="32"/>
      <c r="C83" s="195" t="s">
        <v>3953</v>
      </c>
      <c r="D83" s="195" t="s">
        <v>117</v>
      </c>
      <c r="H83" s="32"/>
    </row>
    <row r="84" spans="2:8" s="1" customFormat="1" ht="16.899999999999999" customHeight="1">
      <c r="B84" s="32"/>
      <c r="C84" s="196" t="s">
        <v>3491</v>
      </c>
      <c r="D84" s="197" t="s">
        <v>1</v>
      </c>
      <c r="E84" s="198" t="s">
        <v>1</v>
      </c>
      <c r="F84" s="199">
        <v>36.6</v>
      </c>
      <c r="H84" s="32"/>
    </row>
    <row r="85" spans="2:8" s="1" customFormat="1" ht="16.899999999999999" customHeight="1">
      <c r="B85" s="32"/>
      <c r="C85" s="200" t="s">
        <v>1</v>
      </c>
      <c r="D85" s="200" t="s">
        <v>3528</v>
      </c>
      <c r="E85" s="16" t="s">
        <v>1</v>
      </c>
      <c r="F85" s="201">
        <v>33</v>
      </c>
      <c r="H85" s="32"/>
    </row>
    <row r="86" spans="2:8" s="1" customFormat="1" ht="16.899999999999999" customHeight="1">
      <c r="B86" s="32"/>
      <c r="C86" s="200" t="s">
        <v>1</v>
      </c>
      <c r="D86" s="200" t="s">
        <v>3529</v>
      </c>
      <c r="E86" s="16" t="s">
        <v>1</v>
      </c>
      <c r="F86" s="201">
        <v>3.6</v>
      </c>
      <c r="H86" s="32"/>
    </row>
    <row r="87" spans="2:8" s="1" customFormat="1" ht="16.899999999999999" customHeight="1">
      <c r="B87" s="32"/>
      <c r="C87" s="200" t="s">
        <v>3491</v>
      </c>
      <c r="D87" s="200" t="s">
        <v>473</v>
      </c>
      <c r="E87" s="16" t="s">
        <v>1</v>
      </c>
      <c r="F87" s="201">
        <v>36.6</v>
      </c>
      <c r="H87" s="32"/>
    </row>
    <row r="88" spans="2:8" s="1" customFormat="1" ht="16.899999999999999" customHeight="1">
      <c r="B88" s="32"/>
      <c r="C88" s="202" t="s">
        <v>3947</v>
      </c>
      <c r="H88" s="32"/>
    </row>
    <row r="89" spans="2:8" s="1" customFormat="1" ht="16.899999999999999" customHeight="1">
      <c r="B89" s="32"/>
      <c r="C89" s="200" t="s">
        <v>470</v>
      </c>
      <c r="D89" s="200" t="s">
        <v>471</v>
      </c>
      <c r="E89" s="16" t="s">
        <v>309</v>
      </c>
      <c r="F89" s="201">
        <v>93</v>
      </c>
      <c r="H89" s="32"/>
    </row>
    <row r="90" spans="2:8" s="1" customFormat="1" ht="16.899999999999999" customHeight="1">
      <c r="B90" s="32"/>
      <c r="C90" s="200" t="s">
        <v>3530</v>
      </c>
      <c r="D90" s="200" t="s">
        <v>3531</v>
      </c>
      <c r="E90" s="16" t="s">
        <v>309</v>
      </c>
      <c r="F90" s="201">
        <v>36.6</v>
      </c>
      <c r="H90" s="32"/>
    </row>
    <row r="91" spans="2:8" s="1" customFormat="1" ht="26.45" customHeight="1">
      <c r="B91" s="32"/>
      <c r="C91" s="195" t="s">
        <v>3954</v>
      </c>
      <c r="D91" s="195" t="s">
        <v>120</v>
      </c>
      <c r="H91" s="32"/>
    </row>
    <row r="92" spans="2:8" s="1" customFormat="1" ht="16.899999999999999" customHeight="1">
      <c r="B92" s="32"/>
      <c r="C92" s="196" t="s">
        <v>2684</v>
      </c>
      <c r="D92" s="197" t="s">
        <v>1</v>
      </c>
      <c r="E92" s="198" t="s">
        <v>1</v>
      </c>
      <c r="F92" s="199">
        <v>116.2</v>
      </c>
      <c r="H92" s="32"/>
    </row>
    <row r="93" spans="2:8" s="1" customFormat="1" ht="16.899999999999999" customHeight="1">
      <c r="B93" s="32"/>
      <c r="C93" s="200" t="s">
        <v>1</v>
      </c>
      <c r="D93" s="200" t="s">
        <v>3826</v>
      </c>
      <c r="E93" s="16" t="s">
        <v>1</v>
      </c>
      <c r="F93" s="201">
        <v>25.2</v>
      </c>
      <c r="H93" s="32"/>
    </row>
    <row r="94" spans="2:8" s="1" customFormat="1" ht="16.899999999999999" customHeight="1">
      <c r="B94" s="32"/>
      <c r="C94" s="200" t="s">
        <v>1</v>
      </c>
      <c r="D94" s="200" t="s">
        <v>3827</v>
      </c>
      <c r="E94" s="16" t="s">
        <v>1</v>
      </c>
      <c r="F94" s="201">
        <v>83.4</v>
      </c>
      <c r="H94" s="32"/>
    </row>
    <row r="95" spans="2:8" s="1" customFormat="1" ht="16.899999999999999" customHeight="1">
      <c r="B95" s="32"/>
      <c r="C95" s="200" t="s">
        <v>1</v>
      </c>
      <c r="D95" s="200" t="s">
        <v>3828</v>
      </c>
      <c r="E95" s="16" t="s">
        <v>1</v>
      </c>
      <c r="F95" s="201">
        <v>7.6</v>
      </c>
      <c r="H95" s="32"/>
    </row>
    <row r="96" spans="2:8" s="1" customFormat="1" ht="16.899999999999999" customHeight="1">
      <c r="B96" s="32"/>
      <c r="C96" s="200" t="s">
        <v>2684</v>
      </c>
      <c r="D96" s="200" t="s">
        <v>473</v>
      </c>
      <c r="E96" s="16" t="s">
        <v>1</v>
      </c>
      <c r="F96" s="201">
        <v>116.2</v>
      </c>
      <c r="H96" s="32"/>
    </row>
    <row r="97" spans="2:8" s="1" customFormat="1" ht="16.899999999999999" customHeight="1">
      <c r="B97" s="32"/>
      <c r="C97" s="202" t="s">
        <v>3947</v>
      </c>
      <c r="H97" s="32"/>
    </row>
    <row r="98" spans="2:8" s="1" customFormat="1" ht="16.899999999999999" customHeight="1">
      <c r="B98" s="32"/>
      <c r="C98" s="200" t="s">
        <v>470</v>
      </c>
      <c r="D98" s="200" t="s">
        <v>471</v>
      </c>
      <c r="E98" s="16" t="s">
        <v>309</v>
      </c>
      <c r="F98" s="201">
        <v>252.5</v>
      </c>
      <c r="H98" s="32"/>
    </row>
    <row r="99" spans="2:8" s="1" customFormat="1" ht="16.899999999999999" customHeight="1">
      <c r="B99" s="32"/>
      <c r="C99" s="200" t="s">
        <v>3530</v>
      </c>
      <c r="D99" s="200" t="s">
        <v>3531</v>
      </c>
      <c r="E99" s="16" t="s">
        <v>309</v>
      </c>
      <c r="F99" s="201">
        <v>116.2</v>
      </c>
      <c r="H99" s="32"/>
    </row>
    <row r="100" spans="2:8" s="1" customFormat="1" ht="7.35" customHeight="1">
      <c r="B100" s="44"/>
      <c r="C100" s="45"/>
      <c r="D100" s="45"/>
      <c r="E100" s="45"/>
      <c r="F100" s="45"/>
      <c r="G100" s="45"/>
      <c r="H100" s="32"/>
    </row>
    <row r="101" spans="2:8" s="1" customFormat="1" ht="11.25"/>
  </sheetData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Footer>&amp;CStrana &amp;P z 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topLeftCell="A12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46" s="1" customFormat="1" ht="12" customHeight="1">
      <c r="B8" s="32"/>
      <c r="D8" s="26" t="s">
        <v>123</v>
      </c>
      <c r="L8" s="32"/>
    </row>
    <row r="9" spans="2:46" s="1" customFormat="1" ht="16.5" customHeight="1">
      <c r="B9" s="32"/>
      <c r="E9" s="208" t="s">
        <v>124</v>
      </c>
      <c r="F9" s="248"/>
      <c r="G9" s="248"/>
      <c r="H9" s="248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4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4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ROUND((SUM(BE121:BE160)),  2)</f>
        <v>0</v>
      </c>
      <c r="I33" s="96">
        <v>0.21</v>
      </c>
      <c r="J33" s="86">
        <f>ROUND(((SUM(BE121:BE160))*I33),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ROUND((SUM(BF121:BF160)),  2)</f>
        <v>0</v>
      </c>
      <c r="I34" s="96">
        <v>0.12</v>
      </c>
      <c r="J34" s="86">
        <f>ROUND(((SUM(BF121:BF160))*I34),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ROUND((SUM(BG121:BG160)),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ROUND((SUM(BH121:BH160)),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ROUND((SUM(BI121:BI160)),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OST - Ostatní náklady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J121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130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customHeight="1">
      <c r="B98" s="112"/>
      <c r="D98" s="113" t="s">
        <v>131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customHeight="1">
      <c r="B99" s="112"/>
      <c r="D99" s="113" t="s">
        <v>132</v>
      </c>
      <c r="E99" s="114"/>
      <c r="F99" s="114"/>
      <c r="G99" s="114"/>
      <c r="H99" s="114"/>
      <c r="I99" s="114"/>
      <c r="J99" s="115">
        <f>J147</f>
        <v>0</v>
      </c>
      <c r="L99" s="112"/>
    </row>
    <row r="100" spans="2:12" s="9" customFormat="1" ht="19.899999999999999" customHeight="1">
      <c r="B100" s="112"/>
      <c r="D100" s="113" t="s">
        <v>133</v>
      </c>
      <c r="E100" s="114"/>
      <c r="F100" s="114"/>
      <c r="G100" s="114"/>
      <c r="H100" s="114"/>
      <c r="I100" s="114"/>
      <c r="J100" s="115">
        <f>J152</f>
        <v>0</v>
      </c>
      <c r="L100" s="112"/>
    </row>
    <row r="101" spans="2:12" s="9" customFormat="1" ht="19.899999999999999" customHeight="1">
      <c r="B101" s="112"/>
      <c r="D101" s="113" t="s">
        <v>134</v>
      </c>
      <c r="E101" s="114"/>
      <c r="F101" s="114"/>
      <c r="G101" s="114"/>
      <c r="H101" s="114"/>
      <c r="I101" s="114"/>
      <c r="J101" s="115">
        <f>J156</f>
        <v>0</v>
      </c>
      <c r="L101" s="112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0" t="s">
        <v>135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6" t="s">
        <v>16</v>
      </c>
      <c r="L110" s="32"/>
    </row>
    <row r="111" spans="2:12" s="1" customFormat="1" ht="16.5" customHeight="1">
      <c r="B111" s="32"/>
      <c r="E111" s="246" t="str">
        <f>E7</f>
        <v>02.060 Opatření v úseku Brantice, OHO, dílčí stavba 02.061 Jez Brantice, stavba č. 5882</v>
      </c>
      <c r="F111" s="247"/>
      <c r="G111" s="247"/>
      <c r="H111" s="247"/>
      <c r="L111" s="32"/>
    </row>
    <row r="112" spans="2:12" s="1" customFormat="1" ht="12" customHeight="1">
      <c r="B112" s="32"/>
      <c r="C112" s="26" t="s">
        <v>123</v>
      </c>
      <c r="L112" s="32"/>
    </row>
    <row r="113" spans="2:65" s="1" customFormat="1" ht="16.5" customHeight="1">
      <c r="B113" s="32"/>
      <c r="E113" s="208" t="str">
        <f>E9</f>
        <v>OST - Ostatní náklady</v>
      </c>
      <c r="F113" s="248"/>
      <c r="G113" s="248"/>
      <c r="H113" s="248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6" t="s">
        <v>21</v>
      </c>
      <c r="F115" s="24" t="str">
        <f>F12</f>
        <v>Krnov</v>
      </c>
      <c r="I115" s="26" t="s">
        <v>23</v>
      </c>
      <c r="J115" s="52" t="str">
        <f>IF(J12="","",J12)</f>
        <v>15. 6. 2022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6" t="s">
        <v>27</v>
      </c>
      <c r="F117" s="24" t="str">
        <f>E15</f>
        <v>Povodí Odry, státní podnik</v>
      </c>
      <c r="I117" s="26" t="s">
        <v>33</v>
      </c>
      <c r="J117" s="30" t="str">
        <f>E21</f>
        <v xml:space="preserve"> </v>
      </c>
      <c r="L117" s="32"/>
    </row>
    <row r="118" spans="2:65" s="1" customFormat="1" ht="25.7" customHeight="1">
      <c r="B118" s="32"/>
      <c r="C118" s="26" t="s">
        <v>31</v>
      </c>
      <c r="F118" s="24" t="str">
        <f>IF(E18="","",E18)</f>
        <v>Vyplň údaj</v>
      </c>
      <c r="I118" s="26" t="s">
        <v>36</v>
      </c>
      <c r="J118" s="30" t="str">
        <f>E24</f>
        <v>Ing. Michal Jendruščák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6"/>
      <c r="C120" s="117" t="s">
        <v>136</v>
      </c>
      <c r="D120" s="118" t="s">
        <v>64</v>
      </c>
      <c r="E120" s="118" t="s">
        <v>60</v>
      </c>
      <c r="F120" s="118" t="s">
        <v>61</v>
      </c>
      <c r="G120" s="118" t="s">
        <v>137</v>
      </c>
      <c r="H120" s="118" t="s">
        <v>138</v>
      </c>
      <c r="I120" s="118" t="s">
        <v>139</v>
      </c>
      <c r="J120" s="118" t="s">
        <v>127</v>
      </c>
      <c r="K120" s="119" t="s">
        <v>140</v>
      </c>
      <c r="L120" s="116"/>
      <c r="M120" s="59" t="s">
        <v>1</v>
      </c>
      <c r="N120" s="60" t="s">
        <v>43</v>
      </c>
      <c r="O120" s="60" t="s">
        <v>141</v>
      </c>
      <c r="P120" s="60" t="s">
        <v>142</v>
      </c>
      <c r="Q120" s="60" t="s">
        <v>143</v>
      </c>
      <c r="R120" s="60" t="s">
        <v>144</v>
      </c>
      <c r="S120" s="60" t="s">
        <v>145</v>
      </c>
      <c r="T120" s="61" t="s">
        <v>146</v>
      </c>
    </row>
    <row r="121" spans="2:65" s="1" customFormat="1" ht="22.9" customHeight="1">
      <c r="B121" s="32"/>
      <c r="C121" s="64" t="s">
        <v>147</v>
      </c>
      <c r="J121" s="120">
        <f>BK121</f>
        <v>0</v>
      </c>
      <c r="L121" s="32"/>
      <c r="M121" s="62"/>
      <c r="N121" s="53"/>
      <c r="O121" s="53"/>
      <c r="P121" s="121">
        <f>P122</f>
        <v>0</v>
      </c>
      <c r="Q121" s="53"/>
      <c r="R121" s="121">
        <f>R122</f>
        <v>0</v>
      </c>
      <c r="S121" s="53"/>
      <c r="T121" s="122">
        <f>T122</f>
        <v>0</v>
      </c>
      <c r="AT121" s="16" t="s">
        <v>78</v>
      </c>
      <c r="AU121" s="16" t="s">
        <v>129</v>
      </c>
      <c r="BK121" s="123">
        <f>BK122</f>
        <v>0</v>
      </c>
    </row>
    <row r="122" spans="2:65" s="11" customFormat="1" ht="25.9" customHeight="1">
      <c r="B122" s="124"/>
      <c r="D122" s="125" t="s">
        <v>78</v>
      </c>
      <c r="E122" s="126" t="s">
        <v>148</v>
      </c>
      <c r="F122" s="126" t="s">
        <v>149</v>
      </c>
      <c r="I122" s="127"/>
      <c r="J122" s="128">
        <f>BK122</f>
        <v>0</v>
      </c>
      <c r="L122" s="124"/>
      <c r="M122" s="129"/>
      <c r="P122" s="130">
        <f>P123+P147+P152+P156</f>
        <v>0</v>
      </c>
      <c r="R122" s="130">
        <f>R123+R147+R152+R156</f>
        <v>0</v>
      </c>
      <c r="T122" s="131">
        <f>T123+T147+T152+T156</f>
        <v>0</v>
      </c>
      <c r="AR122" s="125" t="s">
        <v>150</v>
      </c>
      <c r="AT122" s="132" t="s">
        <v>78</v>
      </c>
      <c r="AU122" s="132" t="s">
        <v>79</v>
      </c>
      <c r="AY122" s="125" t="s">
        <v>151</v>
      </c>
      <c r="BK122" s="133">
        <f>BK123+BK147+BK152+BK156</f>
        <v>0</v>
      </c>
    </row>
    <row r="123" spans="2:65" s="11" customFormat="1" ht="22.9" customHeight="1">
      <c r="B123" s="124"/>
      <c r="D123" s="125" t="s">
        <v>78</v>
      </c>
      <c r="E123" s="134" t="s">
        <v>152</v>
      </c>
      <c r="F123" s="134" t="s">
        <v>153</v>
      </c>
      <c r="I123" s="127"/>
      <c r="J123" s="135">
        <f>BK123</f>
        <v>0</v>
      </c>
      <c r="L123" s="124"/>
      <c r="M123" s="129"/>
      <c r="P123" s="130">
        <f>SUM(P124:P146)</f>
        <v>0</v>
      </c>
      <c r="R123" s="130">
        <f>SUM(R124:R146)</f>
        <v>0</v>
      </c>
      <c r="T123" s="131">
        <f>SUM(T124:T146)</f>
        <v>0</v>
      </c>
      <c r="AR123" s="125" t="s">
        <v>150</v>
      </c>
      <c r="AT123" s="132" t="s">
        <v>78</v>
      </c>
      <c r="AU123" s="132" t="s">
        <v>86</v>
      </c>
      <c r="AY123" s="125" t="s">
        <v>151</v>
      </c>
      <c r="BK123" s="133">
        <f>SUM(BK124:BK146)</f>
        <v>0</v>
      </c>
    </row>
    <row r="124" spans="2:65" s="1" customFormat="1" ht="16.5" customHeight="1">
      <c r="B124" s="136"/>
      <c r="C124" s="137" t="s">
        <v>86</v>
      </c>
      <c r="D124" s="137" t="s">
        <v>154</v>
      </c>
      <c r="E124" s="138" t="s">
        <v>155</v>
      </c>
      <c r="F124" s="139" t="s">
        <v>156</v>
      </c>
      <c r="G124" s="140" t="s">
        <v>157</v>
      </c>
      <c r="H124" s="141">
        <v>1</v>
      </c>
      <c r="I124" s="142"/>
      <c r="J124" s="143">
        <f>ROUND(I124*H124,2)</f>
        <v>0</v>
      </c>
      <c r="K124" s="139" t="s">
        <v>1</v>
      </c>
      <c r="L124" s="32"/>
      <c r="M124" s="144" t="s">
        <v>1</v>
      </c>
      <c r="N124" s="145" t="s">
        <v>44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158</v>
      </c>
      <c r="AT124" s="148" t="s">
        <v>154</v>
      </c>
      <c r="AU124" s="148" t="s">
        <v>89</v>
      </c>
      <c r="AY124" s="16" t="s">
        <v>151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6" t="s">
        <v>86</v>
      </c>
      <c r="BK124" s="149">
        <f>ROUND(I124*H124,2)</f>
        <v>0</v>
      </c>
      <c r="BL124" s="16" t="s">
        <v>158</v>
      </c>
      <c r="BM124" s="148" t="s">
        <v>159</v>
      </c>
    </row>
    <row r="125" spans="2:65" s="1" customFormat="1" ht="16.5" customHeight="1">
      <c r="B125" s="136"/>
      <c r="C125" s="137" t="s">
        <v>89</v>
      </c>
      <c r="D125" s="137" t="s">
        <v>154</v>
      </c>
      <c r="E125" s="138" t="s">
        <v>160</v>
      </c>
      <c r="F125" s="139" t="s">
        <v>161</v>
      </c>
      <c r="G125" s="140" t="s">
        <v>157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44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158</v>
      </c>
      <c r="AT125" s="148" t="s">
        <v>154</v>
      </c>
      <c r="AU125" s="148" t="s">
        <v>89</v>
      </c>
      <c r="AY125" s="16" t="s">
        <v>151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6" t="s">
        <v>86</v>
      </c>
      <c r="BK125" s="149">
        <f>ROUND(I125*H125,2)</f>
        <v>0</v>
      </c>
      <c r="BL125" s="16" t="s">
        <v>158</v>
      </c>
      <c r="BM125" s="148" t="s">
        <v>162</v>
      </c>
    </row>
    <row r="126" spans="2:65" s="1" customFormat="1" ht="16.5" customHeight="1">
      <c r="B126" s="136"/>
      <c r="C126" s="137" t="s">
        <v>163</v>
      </c>
      <c r="D126" s="137" t="s">
        <v>154</v>
      </c>
      <c r="E126" s="138" t="s">
        <v>164</v>
      </c>
      <c r="F126" s="139" t="s">
        <v>165</v>
      </c>
      <c r="G126" s="140" t="s">
        <v>157</v>
      </c>
      <c r="H126" s="141">
        <v>1</v>
      </c>
      <c r="I126" s="142"/>
      <c r="J126" s="143">
        <f>ROUND(I126*H126,2)</f>
        <v>0</v>
      </c>
      <c r="K126" s="139" t="s">
        <v>1</v>
      </c>
      <c r="L126" s="32"/>
      <c r="M126" s="144" t="s">
        <v>1</v>
      </c>
      <c r="N126" s="145" t="s">
        <v>44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158</v>
      </c>
      <c r="AT126" s="148" t="s">
        <v>154</v>
      </c>
      <c r="AU126" s="148" t="s">
        <v>89</v>
      </c>
      <c r="AY126" s="16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6" t="s">
        <v>86</v>
      </c>
      <c r="BK126" s="149">
        <f>ROUND(I126*H126,2)</f>
        <v>0</v>
      </c>
      <c r="BL126" s="16" t="s">
        <v>158</v>
      </c>
      <c r="BM126" s="148" t="s">
        <v>166</v>
      </c>
    </row>
    <row r="127" spans="2:65" s="1" customFormat="1" ht="29.25">
      <c r="B127" s="32"/>
      <c r="D127" s="150" t="s">
        <v>167</v>
      </c>
      <c r="F127" s="151" t="s">
        <v>168</v>
      </c>
      <c r="I127" s="152"/>
      <c r="L127" s="32"/>
      <c r="M127" s="153"/>
      <c r="T127" s="56"/>
      <c r="AT127" s="16" t="s">
        <v>167</v>
      </c>
      <c r="AU127" s="16" t="s">
        <v>89</v>
      </c>
    </row>
    <row r="128" spans="2:65" s="1" customFormat="1" ht="16.5" customHeight="1">
      <c r="B128" s="136"/>
      <c r="C128" s="137" t="s">
        <v>158</v>
      </c>
      <c r="D128" s="137" t="s">
        <v>154</v>
      </c>
      <c r="E128" s="138" t="s">
        <v>169</v>
      </c>
      <c r="F128" s="139" t="s">
        <v>170</v>
      </c>
      <c r="G128" s="140" t="s">
        <v>157</v>
      </c>
      <c r="H128" s="141">
        <v>1</v>
      </c>
      <c r="I128" s="142"/>
      <c r="J128" s="143">
        <f t="shared" ref="J128:J135" si="0">ROUND(I128*H128,2)</f>
        <v>0</v>
      </c>
      <c r="K128" s="139" t="s">
        <v>1</v>
      </c>
      <c r="L128" s="32"/>
      <c r="M128" s="144" t="s">
        <v>1</v>
      </c>
      <c r="N128" s="145" t="s">
        <v>44</v>
      </c>
      <c r="P128" s="146">
        <f t="shared" ref="P128:P135" si="1">O128*H128</f>
        <v>0</v>
      </c>
      <c r="Q128" s="146">
        <v>0</v>
      </c>
      <c r="R128" s="146">
        <f t="shared" ref="R128:R135" si="2">Q128*H128</f>
        <v>0</v>
      </c>
      <c r="S128" s="146">
        <v>0</v>
      </c>
      <c r="T128" s="147">
        <f t="shared" ref="T128:T135" si="3">S128*H128</f>
        <v>0</v>
      </c>
      <c r="AR128" s="148" t="s">
        <v>158</v>
      </c>
      <c r="AT128" s="148" t="s">
        <v>154</v>
      </c>
      <c r="AU128" s="148" t="s">
        <v>89</v>
      </c>
      <c r="AY128" s="16" t="s">
        <v>151</v>
      </c>
      <c r="BE128" s="149">
        <f t="shared" ref="BE128:BE135" si="4">IF(N128="základní",J128,0)</f>
        <v>0</v>
      </c>
      <c r="BF128" s="149">
        <f t="shared" ref="BF128:BF135" si="5">IF(N128="snížená",J128,0)</f>
        <v>0</v>
      </c>
      <c r="BG128" s="149">
        <f t="shared" ref="BG128:BG135" si="6">IF(N128="zákl. přenesená",J128,0)</f>
        <v>0</v>
      </c>
      <c r="BH128" s="149">
        <f t="shared" ref="BH128:BH135" si="7">IF(N128="sníž. přenesená",J128,0)</f>
        <v>0</v>
      </c>
      <c r="BI128" s="149">
        <f t="shared" ref="BI128:BI135" si="8">IF(N128="nulová",J128,0)</f>
        <v>0</v>
      </c>
      <c r="BJ128" s="16" t="s">
        <v>86</v>
      </c>
      <c r="BK128" s="149">
        <f t="shared" ref="BK128:BK135" si="9">ROUND(I128*H128,2)</f>
        <v>0</v>
      </c>
      <c r="BL128" s="16" t="s">
        <v>158</v>
      </c>
      <c r="BM128" s="148" t="s">
        <v>171</v>
      </c>
    </row>
    <row r="129" spans="2:65" s="1" customFormat="1" ht="16.5" customHeight="1">
      <c r="B129" s="136"/>
      <c r="C129" s="137" t="s">
        <v>150</v>
      </c>
      <c r="D129" s="137" t="s">
        <v>154</v>
      </c>
      <c r="E129" s="138" t="s">
        <v>172</v>
      </c>
      <c r="F129" s="139" t="s">
        <v>173</v>
      </c>
      <c r="G129" s="140" t="s">
        <v>157</v>
      </c>
      <c r="H129" s="141">
        <v>1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44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158</v>
      </c>
      <c r="AT129" s="148" t="s">
        <v>154</v>
      </c>
      <c r="AU129" s="148" t="s">
        <v>89</v>
      </c>
      <c r="AY129" s="16" t="s">
        <v>151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6" t="s">
        <v>86</v>
      </c>
      <c r="BK129" s="149">
        <f t="shared" si="9"/>
        <v>0</v>
      </c>
      <c r="BL129" s="16" t="s">
        <v>158</v>
      </c>
      <c r="BM129" s="148" t="s">
        <v>174</v>
      </c>
    </row>
    <row r="130" spans="2:65" s="1" customFormat="1" ht="21.75" customHeight="1">
      <c r="B130" s="136"/>
      <c r="C130" s="137" t="s">
        <v>175</v>
      </c>
      <c r="D130" s="137" t="s">
        <v>154</v>
      </c>
      <c r="E130" s="138" t="s">
        <v>176</v>
      </c>
      <c r="F130" s="139" t="s">
        <v>177</v>
      </c>
      <c r="G130" s="140" t="s">
        <v>157</v>
      </c>
      <c r="H130" s="141">
        <v>1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44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158</v>
      </c>
      <c r="AT130" s="148" t="s">
        <v>154</v>
      </c>
      <c r="AU130" s="148" t="s">
        <v>89</v>
      </c>
      <c r="AY130" s="16" t="s">
        <v>151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6" t="s">
        <v>86</v>
      </c>
      <c r="BK130" s="149">
        <f t="shared" si="9"/>
        <v>0</v>
      </c>
      <c r="BL130" s="16" t="s">
        <v>158</v>
      </c>
      <c r="BM130" s="148" t="s">
        <v>178</v>
      </c>
    </row>
    <row r="131" spans="2:65" s="1" customFormat="1" ht="16.5" customHeight="1">
      <c r="B131" s="136"/>
      <c r="C131" s="137" t="s">
        <v>179</v>
      </c>
      <c r="D131" s="137" t="s">
        <v>154</v>
      </c>
      <c r="E131" s="138" t="s">
        <v>180</v>
      </c>
      <c r="F131" s="139" t="s">
        <v>181</v>
      </c>
      <c r="G131" s="140" t="s">
        <v>157</v>
      </c>
      <c r="H131" s="141">
        <v>1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44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158</v>
      </c>
      <c r="AT131" s="148" t="s">
        <v>154</v>
      </c>
      <c r="AU131" s="148" t="s">
        <v>89</v>
      </c>
      <c r="AY131" s="16" t="s">
        <v>151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6" t="s">
        <v>86</v>
      </c>
      <c r="BK131" s="149">
        <f t="shared" si="9"/>
        <v>0</v>
      </c>
      <c r="BL131" s="16" t="s">
        <v>158</v>
      </c>
      <c r="BM131" s="148" t="s">
        <v>182</v>
      </c>
    </row>
    <row r="132" spans="2:65" s="1" customFormat="1" ht="16.5" customHeight="1">
      <c r="B132" s="136"/>
      <c r="C132" s="137" t="s">
        <v>183</v>
      </c>
      <c r="D132" s="137" t="s">
        <v>154</v>
      </c>
      <c r="E132" s="138" t="s">
        <v>184</v>
      </c>
      <c r="F132" s="139" t="s">
        <v>185</v>
      </c>
      <c r="G132" s="140" t="s">
        <v>157</v>
      </c>
      <c r="H132" s="141">
        <v>1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44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158</v>
      </c>
      <c r="AT132" s="148" t="s">
        <v>154</v>
      </c>
      <c r="AU132" s="148" t="s">
        <v>89</v>
      </c>
      <c r="AY132" s="16" t="s">
        <v>151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6" t="s">
        <v>86</v>
      </c>
      <c r="BK132" s="149">
        <f t="shared" si="9"/>
        <v>0</v>
      </c>
      <c r="BL132" s="16" t="s">
        <v>158</v>
      </c>
      <c r="BM132" s="148" t="s">
        <v>186</v>
      </c>
    </row>
    <row r="133" spans="2:65" s="1" customFormat="1" ht="16.5" customHeight="1">
      <c r="B133" s="136"/>
      <c r="C133" s="137" t="s">
        <v>187</v>
      </c>
      <c r="D133" s="137" t="s">
        <v>154</v>
      </c>
      <c r="E133" s="138" t="s">
        <v>188</v>
      </c>
      <c r="F133" s="139" t="s">
        <v>189</v>
      </c>
      <c r="G133" s="140" t="s">
        <v>157</v>
      </c>
      <c r="H133" s="141">
        <v>1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44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158</v>
      </c>
      <c r="AT133" s="148" t="s">
        <v>154</v>
      </c>
      <c r="AU133" s="148" t="s">
        <v>89</v>
      </c>
      <c r="AY133" s="16" t="s">
        <v>151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6" t="s">
        <v>86</v>
      </c>
      <c r="BK133" s="149">
        <f t="shared" si="9"/>
        <v>0</v>
      </c>
      <c r="BL133" s="16" t="s">
        <v>158</v>
      </c>
      <c r="BM133" s="148" t="s">
        <v>190</v>
      </c>
    </row>
    <row r="134" spans="2:65" s="1" customFormat="1" ht="24.2" customHeight="1">
      <c r="B134" s="136"/>
      <c r="C134" s="137" t="s">
        <v>191</v>
      </c>
      <c r="D134" s="137" t="s">
        <v>154</v>
      </c>
      <c r="E134" s="138" t="s">
        <v>192</v>
      </c>
      <c r="F134" s="139" t="s">
        <v>193</v>
      </c>
      <c r="G134" s="140" t="s">
        <v>157</v>
      </c>
      <c r="H134" s="141">
        <v>1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44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158</v>
      </c>
      <c r="AT134" s="148" t="s">
        <v>154</v>
      </c>
      <c r="AU134" s="148" t="s">
        <v>89</v>
      </c>
      <c r="AY134" s="16" t="s">
        <v>151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6" t="s">
        <v>86</v>
      </c>
      <c r="BK134" s="149">
        <f t="shared" si="9"/>
        <v>0</v>
      </c>
      <c r="BL134" s="16" t="s">
        <v>158</v>
      </c>
      <c r="BM134" s="148" t="s">
        <v>194</v>
      </c>
    </row>
    <row r="135" spans="2:65" s="1" customFormat="1" ht="16.5" customHeight="1">
      <c r="B135" s="136"/>
      <c r="C135" s="137" t="s">
        <v>195</v>
      </c>
      <c r="D135" s="137" t="s">
        <v>154</v>
      </c>
      <c r="E135" s="138" t="s">
        <v>196</v>
      </c>
      <c r="F135" s="139" t="s">
        <v>197</v>
      </c>
      <c r="G135" s="140" t="s">
        <v>157</v>
      </c>
      <c r="H135" s="141">
        <v>1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44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158</v>
      </c>
      <c r="AT135" s="148" t="s">
        <v>154</v>
      </c>
      <c r="AU135" s="148" t="s">
        <v>89</v>
      </c>
      <c r="AY135" s="16" t="s">
        <v>151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6" t="s">
        <v>86</v>
      </c>
      <c r="BK135" s="149">
        <f t="shared" si="9"/>
        <v>0</v>
      </c>
      <c r="BL135" s="16" t="s">
        <v>158</v>
      </c>
      <c r="BM135" s="148" t="s">
        <v>198</v>
      </c>
    </row>
    <row r="136" spans="2:65" s="1" customFormat="1" ht="48.75">
      <c r="B136" s="32"/>
      <c r="D136" s="150" t="s">
        <v>167</v>
      </c>
      <c r="F136" s="151" t="s">
        <v>199</v>
      </c>
      <c r="I136" s="152"/>
      <c r="L136" s="32"/>
      <c r="M136" s="153"/>
      <c r="T136" s="56"/>
      <c r="AT136" s="16" t="s">
        <v>167</v>
      </c>
      <c r="AU136" s="16" t="s">
        <v>89</v>
      </c>
    </row>
    <row r="137" spans="2:65" s="1" customFormat="1" ht="16.5" customHeight="1">
      <c r="B137" s="136"/>
      <c r="C137" s="137" t="s">
        <v>8</v>
      </c>
      <c r="D137" s="137" t="s">
        <v>154</v>
      </c>
      <c r="E137" s="138" t="s">
        <v>200</v>
      </c>
      <c r="F137" s="139" t="s">
        <v>201</v>
      </c>
      <c r="G137" s="140" t="s">
        <v>157</v>
      </c>
      <c r="H137" s="141">
        <v>1</v>
      </c>
      <c r="I137" s="142"/>
      <c r="J137" s="143">
        <f t="shared" ref="J137:J143" si="10">ROUND(I137*H137,2)</f>
        <v>0</v>
      </c>
      <c r="K137" s="139" t="s">
        <v>1</v>
      </c>
      <c r="L137" s="32"/>
      <c r="M137" s="144" t="s">
        <v>1</v>
      </c>
      <c r="N137" s="145" t="s">
        <v>44</v>
      </c>
      <c r="P137" s="146">
        <f t="shared" ref="P137:P143" si="11">O137*H137</f>
        <v>0</v>
      </c>
      <c r="Q137" s="146">
        <v>0</v>
      </c>
      <c r="R137" s="146">
        <f t="shared" ref="R137:R143" si="12">Q137*H137</f>
        <v>0</v>
      </c>
      <c r="S137" s="146">
        <v>0</v>
      </c>
      <c r="T137" s="147">
        <f t="shared" ref="T137:T143" si="13">S137*H137</f>
        <v>0</v>
      </c>
      <c r="AR137" s="148" t="s">
        <v>202</v>
      </c>
      <c r="AT137" s="148" t="s">
        <v>154</v>
      </c>
      <c r="AU137" s="148" t="s">
        <v>89</v>
      </c>
      <c r="AY137" s="16" t="s">
        <v>151</v>
      </c>
      <c r="BE137" s="149">
        <f t="shared" ref="BE137:BE143" si="14">IF(N137="základní",J137,0)</f>
        <v>0</v>
      </c>
      <c r="BF137" s="149">
        <f t="shared" ref="BF137:BF143" si="15">IF(N137="snížená",J137,0)</f>
        <v>0</v>
      </c>
      <c r="BG137" s="149">
        <f t="shared" ref="BG137:BG143" si="16">IF(N137="zákl. přenesená",J137,0)</f>
        <v>0</v>
      </c>
      <c r="BH137" s="149">
        <f t="shared" ref="BH137:BH143" si="17">IF(N137="sníž. přenesená",J137,0)</f>
        <v>0</v>
      </c>
      <c r="BI137" s="149">
        <f t="shared" ref="BI137:BI143" si="18">IF(N137="nulová",J137,0)</f>
        <v>0</v>
      </c>
      <c r="BJ137" s="16" t="s">
        <v>86</v>
      </c>
      <c r="BK137" s="149">
        <f t="shared" ref="BK137:BK143" si="19">ROUND(I137*H137,2)</f>
        <v>0</v>
      </c>
      <c r="BL137" s="16" t="s">
        <v>202</v>
      </c>
      <c r="BM137" s="148" t="s">
        <v>203</v>
      </c>
    </row>
    <row r="138" spans="2:65" s="1" customFormat="1" ht="16.5" customHeight="1">
      <c r="B138" s="136"/>
      <c r="C138" s="137" t="s">
        <v>204</v>
      </c>
      <c r="D138" s="137" t="s">
        <v>154</v>
      </c>
      <c r="E138" s="138" t="s">
        <v>205</v>
      </c>
      <c r="F138" s="139" t="s">
        <v>206</v>
      </c>
      <c r="G138" s="140" t="s">
        <v>157</v>
      </c>
      <c r="H138" s="141">
        <v>1</v>
      </c>
      <c r="I138" s="142"/>
      <c r="J138" s="143">
        <f t="shared" si="10"/>
        <v>0</v>
      </c>
      <c r="K138" s="139" t="s">
        <v>1</v>
      </c>
      <c r="L138" s="32"/>
      <c r="M138" s="144" t="s">
        <v>1</v>
      </c>
      <c r="N138" s="145" t="s">
        <v>44</v>
      </c>
      <c r="P138" s="146">
        <f t="shared" si="11"/>
        <v>0</v>
      </c>
      <c r="Q138" s="146">
        <v>0</v>
      </c>
      <c r="R138" s="146">
        <f t="shared" si="12"/>
        <v>0</v>
      </c>
      <c r="S138" s="146">
        <v>0</v>
      </c>
      <c r="T138" s="147">
        <f t="shared" si="13"/>
        <v>0</v>
      </c>
      <c r="AR138" s="148" t="s">
        <v>158</v>
      </c>
      <c r="AT138" s="148" t="s">
        <v>154</v>
      </c>
      <c r="AU138" s="148" t="s">
        <v>89</v>
      </c>
      <c r="AY138" s="16" t="s">
        <v>151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16" t="s">
        <v>86</v>
      </c>
      <c r="BK138" s="149">
        <f t="shared" si="19"/>
        <v>0</v>
      </c>
      <c r="BL138" s="16" t="s">
        <v>158</v>
      </c>
      <c r="BM138" s="148" t="s">
        <v>207</v>
      </c>
    </row>
    <row r="139" spans="2:65" s="1" customFormat="1" ht="16.5" customHeight="1">
      <c r="B139" s="136"/>
      <c r="C139" s="137" t="s">
        <v>208</v>
      </c>
      <c r="D139" s="137" t="s">
        <v>154</v>
      </c>
      <c r="E139" s="138" t="s">
        <v>209</v>
      </c>
      <c r="F139" s="139" t="s">
        <v>210</v>
      </c>
      <c r="G139" s="140" t="s">
        <v>157</v>
      </c>
      <c r="H139" s="141">
        <v>1</v>
      </c>
      <c r="I139" s="142"/>
      <c r="J139" s="143">
        <f t="shared" si="10"/>
        <v>0</v>
      </c>
      <c r="K139" s="139" t="s">
        <v>1</v>
      </c>
      <c r="L139" s="32"/>
      <c r="M139" s="144" t="s">
        <v>1</v>
      </c>
      <c r="N139" s="145" t="s">
        <v>44</v>
      </c>
      <c r="P139" s="146">
        <f t="shared" si="11"/>
        <v>0</v>
      </c>
      <c r="Q139" s="146">
        <v>0</v>
      </c>
      <c r="R139" s="146">
        <f t="shared" si="12"/>
        <v>0</v>
      </c>
      <c r="S139" s="146">
        <v>0</v>
      </c>
      <c r="T139" s="147">
        <f t="shared" si="13"/>
        <v>0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16" t="s">
        <v>86</v>
      </c>
      <c r="BK139" s="149">
        <f t="shared" si="19"/>
        <v>0</v>
      </c>
      <c r="BL139" s="16" t="s">
        <v>158</v>
      </c>
      <c r="BM139" s="148" t="s">
        <v>211</v>
      </c>
    </row>
    <row r="140" spans="2:65" s="1" customFormat="1" ht="16.5" customHeight="1">
      <c r="B140" s="136"/>
      <c r="C140" s="137" t="s">
        <v>212</v>
      </c>
      <c r="D140" s="137" t="s">
        <v>154</v>
      </c>
      <c r="E140" s="138" t="s">
        <v>213</v>
      </c>
      <c r="F140" s="139" t="s">
        <v>214</v>
      </c>
      <c r="G140" s="140" t="s">
        <v>157</v>
      </c>
      <c r="H140" s="141">
        <v>1</v>
      </c>
      <c r="I140" s="142"/>
      <c r="J140" s="143">
        <f t="shared" si="10"/>
        <v>0</v>
      </c>
      <c r="K140" s="139" t="s">
        <v>1</v>
      </c>
      <c r="L140" s="32"/>
      <c r="M140" s="144" t="s">
        <v>1</v>
      </c>
      <c r="N140" s="145" t="s">
        <v>44</v>
      </c>
      <c r="P140" s="146">
        <f t="shared" si="11"/>
        <v>0</v>
      </c>
      <c r="Q140" s="146">
        <v>0</v>
      </c>
      <c r="R140" s="146">
        <f t="shared" si="12"/>
        <v>0</v>
      </c>
      <c r="S140" s="146">
        <v>0</v>
      </c>
      <c r="T140" s="147">
        <f t="shared" si="13"/>
        <v>0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 t="shared" si="14"/>
        <v>0</v>
      </c>
      <c r="BF140" s="149">
        <f t="shared" si="15"/>
        <v>0</v>
      </c>
      <c r="BG140" s="149">
        <f t="shared" si="16"/>
        <v>0</v>
      </c>
      <c r="BH140" s="149">
        <f t="shared" si="17"/>
        <v>0</v>
      </c>
      <c r="BI140" s="149">
        <f t="shared" si="18"/>
        <v>0</v>
      </c>
      <c r="BJ140" s="16" t="s">
        <v>86</v>
      </c>
      <c r="BK140" s="149">
        <f t="shared" si="19"/>
        <v>0</v>
      </c>
      <c r="BL140" s="16" t="s">
        <v>158</v>
      </c>
      <c r="BM140" s="148" t="s">
        <v>215</v>
      </c>
    </row>
    <row r="141" spans="2:65" s="1" customFormat="1" ht="16.5" customHeight="1">
      <c r="B141" s="136"/>
      <c r="C141" s="137" t="s">
        <v>216</v>
      </c>
      <c r="D141" s="137" t="s">
        <v>154</v>
      </c>
      <c r="E141" s="138" t="s">
        <v>217</v>
      </c>
      <c r="F141" s="139" t="s">
        <v>218</v>
      </c>
      <c r="G141" s="140" t="s">
        <v>157</v>
      </c>
      <c r="H141" s="141">
        <v>1</v>
      </c>
      <c r="I141" s="142"/>
      <c r="J141" s="143">
        <f t="shared" si="10"/>
        <v>0</v>
      </c>
      <c r="K141" s="139" t="s">
        <v>1</v>
      </c>
      <c r="L141" s="32"/>
      <c r="M141" s="144" t="s">
        <v>1</v>
      </c>
      <c r="N141" s="145" t="s">
        <v>44</v>
      </c>
      <c r="P141" s="146">
        <f t="shared" si="11"/>
        <v>0</v>
      </c>
      <c r="Q141" s="146">
        <v>0</v>
      </c>
      <c r="R141" s="146">
        <f t="shared" si="12"/>
        <v>0</v>
      </c>
      <c r="S141" s="146">
        <v>0</v>
      </c>
      <c r="T141" s="147">
        <f t="shared" si="13"/>
        <v>0</v>
      </c>
      <c r="AR141" s="148" t="s">
        <v>158</v>
      </c>
      <c r="AT141" s="148" t="s">
        <v>154</v>
      </c>
      <c r="AU141" s="148" t="s">
        <v>89</v>
      </c>
      <c r="AY141" s="16" t="s">
        <v>151</v>
      </c>
      <c r="BE141" s="149">
        <f t="shared" si="14"/>
        <v>0</v>
      </c>
      <c r="BF141" s="149">
        <f t="shared" si="15"/>
        <v>0</v>
      </c>
      <c r="BG141" s="149">
        <f t="shared" si="16"/>
        <v>0</v>
      </c>
      <c r="BH141" s="149">
        <f t="shared" si="17"/>
        <v>0</v>
      </c>
      <c r="BI141" s="149">
        <f t="shared" si="18"/>
        <v>0</v>
      </c>
      <c r="BJ141" s="16" t="s">
        <v>86</v>
      </c>
      <c r="BK141" s="149">
        <f t="shared" si="19"/>
        <v>0</v>
      </c>
      <c r="BL141" s="16" t="s">
        <v>158</v>
      </c>
      <c r="BM141" s="148" t="s">
        <v>219</v>
      </c>
    </row>
    <row r="142" spans="2:65" s="1" customFormat="1" ht="16.5" customHeight="1">
      <c r="B142" s="136"/>
      <c r="C142" s="137" t="s">
        <v>220</v>
      </c>
      <c r="D142" s="137" t="s">
        <v>154</v>
      </c>
      <c r="E142" s="138" t="s">
        <v>221</v>
      </c>
      <c r="F142" s="139" t="s">
        <v>222</v>
      </c>
      <c r="G142" s="140" t="s">
        <v>157</v>
      </c>
      <c r="H142" s="141">
        <v>1</v>
      </c>
      <c r="I142" s="142"/>
      <c r="J142" s="143">
        <f t="shared" si="10"/>
        <v>0</v>
      </c>
      <c r="K142" s="139" t="s">
        <v>1</v>
      </c>
      <c r="L142" s="32"/>
      <c r="M142" s="144" t="s">
        <v>1</v>
      </c>
      <c r="N142" s="145" t="s">
        <v>44</v>
      </c>
      <c r="P142" s="146">
        <f t="shared" si="11"/>
        <v>0</v>
      </c>
      <c r="Q142" s="146">
        <v>0</v>
      </c>
      <c r="R142" s="146">
        <f t="shared" si="12"/>
        <v>0</v>
      </c>
      <c r="S142" s="146">
        <v>0</v>
      </c>
      <c r="T142" s="147">
        <f t="shared" si="13"/>
        <v>0</v>
      </c>
      <c r="AR142" s="148" t="s">
        <v>158</v>
      </c>
      <c r="AT142" s="148" t="s">
        <v>154</v>
      </c>
      <c r="AU142" s="148" t="s">
        <v>89</v>
      </c>
      <c r="AY142" s="16" t="s">
        <v>151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16" t="s">
        <v>86</v>
      </c>
      <c r="BK142" s="149">
        <f t="shared" si="19"/>
        <v>0</v>
      </c>
      <c r="BL142" s="16" t="s">
        <v>158</v>
      </c>
      <c r="BM142" s="148" t="s">
        <v>223</v>
      </c>
    </row>
    <row r="143" spans="2:65" s="1" customFormat="1" ht="16.5" customHeight="1">
      <c r="B143" s="136"/>
      <c r="C143" s="137" t="s">
        <v>224</v>
      </c>
      <c r="D143" s="137" t="s">
        <v>154</v>
      </c>
      <c r="E143" s="138" t="s">
        <v>225</v>
      </c>
      <c r="F143" s="139" t="s">
        <v>226</v>
      </c>
      <c r="G143" s="140" t="s">
        <v>157</v>
      </c>
      <c r="H143" s="141">
        <v>1</v>
      </c>
      <c r="I143" s="142"/>
      <c r="J143" s="143">
        <f t="shared" si="10"/>
        <v>0</v>
      </c>
      <c r="K143" s="139" t="s">
        <v>1</v>
      </c>
      <c r="L143" s="32"/>
      <c r="M143" s="144" t="s">
        <v>1</v>
      </c>
      <c r="N143" s="145" t="s">
        <v>44</v>
      </c>
      <c r="P143" s="146">
        <f t="shared" si="11"/>
        <v>0</v>
      </c>
      <c r="Q143" s="146">
        <v>0</v>
      </c>
      <c r="R143" s="146">
        <f t="shared" si="12"/>
        <v>0</v>
      </c>
      <c r="S143" s="146">
        <v>0</v>
      </c>
      <c r="T143" s="147">
        <f t="shared" si="13"/>
        <v>0</v>
      </c>
      <c r="AR143" s="148" t="s">
        <v>158</v>
      </c>
      <c r="AT143" s="148" t="s">
        <v>154</v>
      </c>
      <c r="AU143" s="148" t="s">
        <v>89</v>
      </c>
      <c r="AY143" s="16" t="s">
        <v>151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16" t="s">
        <v>86</v>
      </c>
      <c r="BK143" s="149">
        <f t="shared" si="19"/>
        <v>0</v>
      </c>
      <c r="BL143" s="16" t="s">
        <v>158</v>
      </c>
      <c r="BM143" s="148" t="s">
        <v>227</v>
      </c>
    </row>
    <row r="144" spans="2:65" s="1" customFormat="1" ht="136.5">
      <c r="B144" s="32"/>
      <c r="D144" s="150" t="s">
        <v>167</v>
      </c>
      <c r="F144" s="151" t="s">
        <v>228</v>
      </c>
      <c r="I144" s="152"/>
      <c r="L144" s="32"/>
      <c r="M144" s="153"/>
      <c r="T144" s="56"/>
      <c r="AT144" s="16" t="s">
        <v>167</v>
      </c>
      <c r="AU144" s="16" t="s">
        <v>89</v>
      </c>
    </row>
    <row r="145" spans="2:65" s="1" customFormat="1" ht="16.5" customHeight="1">
      <c r="B145" s="136"/>
      <c r="C145" s="137" t="s">
        <v>229</v>
      </c>
      <c r="D145" s="137" t="s">
        <v>154</v>
      </c>
      <c r="E145" s="138" t="s">
        <v>230</v>
      </c>
      <c r="F145" s="139" t="s">
        <v>231</v>
      </c>
      <c r="G145" s="140" t="s">
        <v>157</v>
      </c>
      <c r="H145" s="141">
        <v>1</v>
      </c>
      <c r="I145" s="142"/>
      <c r="J145" s="143">
        <f>ROUND(I145*H145,2)</f>
        <v>0</v>
      </c>
      <c r="K145" s="139" t="s">
        <v>1</v>
      </c>
      <c r="L145" s="32"/>
      <c r="M145" s="144" t="s">
        <v>1</v>
      </c>
      <c r="N145" s="145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86</v>
      </c>
      <c r="BK145" s="149">
        <f>ROUND(I145*H145,2)</f>
        <v>0</v>
      </c>
      <c r="BL145" s="16" t="s">
        <v>158</v>
      </c>
      <c r="BM145" s="148" t="s">
        <v>232</v>
      </c>
    </row>
    <row r="146" spans="2:65" s="1" customFormat="1" ht="39">
      <c r="B146" s="32"/>
      <c r="D146" s="150" t="s">
        <v>167</v>
      </c>
      <c r="F146" s="151" t="s">
        <v>233</v>
      </c>
      <c r="I146" s="152"/>
      <c r="L146" s="32"/>
      <c r="M146" s="153"/>
      <c r="T146" s="56"/>
      <c r="AT146" s="16" t="s">
        <v>167</v>
      </c>
      <c r="AU146" s="16" t="s">
        <v>89</v>
      </c>
    </row>
    <row r="147" spans="2:65" s="11" customFormat="1" ht="22.9" customHeight="1">
      <c r="B147" s="124"/>
      <c r="D147" s="125" t="s">
        <v>78</v>
      </c>
      <c r="E147" s="134" t="s">
        <v>234</v>
      </c>
      <c r="F147" s="134" t="s">
        <v>235</v>
      </c>
      <c r="I147" s="127"/>
      <c r="J147" s="135">
        <f>BK147</f>
        <v>0</v>
      </c>
      <c r="L147" s="124"/>
      <c r="M147" s="129"/>
      <c r="P147" s="130">
        <f>SUM(P148:P151)</f>
        <v>0</v>
      </c>
      <c r="R147" s="130">
        <f>SUM(R148:R151)</f>
        <v>0</v>
      </c>
      <c r="T147" s="131">
        <f>SUM(T148:T151)</f>
        <v>0</v>
      </c>
      <c r="AR147" s="125" t="s">
        <v>150</v>
      </c>
      <c r="AT147" s="132" t="s">
        <v>78</v>
      </c>
      <c r="AU147" s="132" t="s">
        <v>86</v>
      </c>
      <c r="AY147" s="125" t="s">
        <v>151</v>
      </c>
      <c r="BK147" s="133">
        <f>SUM(BK148:BK151)</f>
        <v>0</v>
      </c>
    </row>
    <row r="148" spans="2:65" s="1" customFormat="1" ht="16.5" customHeight="1">
      <c r="B148" s="136"/>
      <c r="C148" s="137" t="s">
        <v>236</v>
      </c>
      <c r="D148" s="137" t="s">
        <v>154</v>
      </c>
      <c r="E148" s="138" t="s">
        <v>237</v>
      </c>
      <c r="F148" s="139" t="s">
        <v>235</v>
      </c>
      <c r="G148" s="140" t="s">
        <v>238</v>
      </c>
      <c r="H148" s="141">
        <v>1</v>
      </c>
      <c r="I148" s="142"/>
      <c r="J148" s="143">
        <f>ROUND(I148*H148,2)</f>
        <v>0</v>
      </c>
      <c r="K148" s="139" t="s">
        <v>239</v>
      </c>
      <c r="L148" s="32"/>
      <c r="M148" s="144" t="s">
        <v>1</v>
      </c>
      <c r="N148" s="145" t="s">
        <v>44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202</v>
      </c>
      <c r="AT148" s="148" t="s">
        <v>154</v>
      </c>
      <c r="AU148" s="148" t="s">
        <v>89</v>
      </c>
      <c r="AY148" s="16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86</v>
      </c>
      <c r="BK148" s="149">
        <f>ROUND(I148*H148,2)</f>
        <v>0</v>
      </c>
      <c r="BL148" s="16" t="s">
        <v>202</v>
      </c>
      <c r="BM148" s="148" t="s">
        <v>240</v>
      </c>
    </row>
    <row r="149" spans="2:65" s="1" customFormat="1" ht="68.25">
      <c r="B149" s="32"/>
      <c r="D149" s="150" t="s">
        <v>167</v>
      </c>
      <c r="F149" s="151" t="s">
        <v>241</v>
      </c>
      <c r="I149" s="152"/>
      <c r="L149" s="32"/>
      <c r="M149" s="153"/>
      <c r="T149" s="56"/>
      <c r="AT149" s="16" t="s">
        <v>167</v>
      </c>
      <c r="AU149" s="16" t="s">
        <v>89</v>
      </c>
    </row>
    <row r="150" spans="2:65" s="1" customFormat="1" ht="16.5" customHeight="1">
      <c r="B150" s="136"/>
      <c r="C150" s="137" t="s">
        <v>7</v>
      </c>
      <c r="D150" s="137" t="s">
        <v>154</v>
      </c>
      <c r="E150" s="138" t="s">
        <v>242</v>
      </c>
      <c r="F150" s="139" t="s">
        <v>243</v>
      </c>
      <c r="G150" s="140" t="s">
        <v>157</v>
      </c>
      <c r="H150" s="141">
        <v>1</v>
      </c>
      <c r="I150" s="142"/>
      <c r="J150" s="143">
        <f>ROUND(I150*H150,2)</f>
        <v>0</v>
      </c>
      <c r="K150" s="139" t="s">
        <v>1</v>
      </c>
      <c r="L150" s="32"/>
      <c r="M150" s="144" t="s">
        <v>1</v>
      </c>
      <c r="N150" s="145" t="s">
        <v>44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158</v>
      </c>
      <c r="AT150" s="148" t="s">
        <v>154</v>
      </c>
      <c r="AU150" s="148" t="s">
        <v>89</v>
      </c>
      <c r="AY150" s="16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86</v>
      </c>
      <c r="BK150" s="149">
        <f>ROUND(I150*H150,2)</f>
        <v>0</v>
      </c>
      <c r="BL150" s="16" t="s">
        <v>158</v>
      </c>
      <c r="BM150" s="148" t="s">
        <v>244</v>
      </c>
    </row>
    <row r="151" spans="2:65" s="1" customFormat="1" ht="24.2" customHeight="1">
      <c r="B151" s="136"/>
      <c r="C151" s="137" t="s">
        <v>245</v>
      </c>
      <c r="D151" s="137" t="s">
        <v>154</v>
      </c>
      <c r="E151" s="138" t="s">
        <v>246</v>
      </c>
      <c r="F151" s="139" t="s">
        <v>247</v>
      </c>
      <c r="G151" s="140" t="s">
        <v>157</v>
      </c>
      <c r="H151" s="141">
        <v>1</v>
      </c>
      <c r="I151" s="142"/>
      <c r="J151" s="143">
        <f>ROUND(I151*H151,2)</f>
        <v>0</v>
      </c>
      <c r="K151" s="139" t="s">
        <v>1</v>
      </c>
      <c r="L151" s="32"/>
      <c r="M151" s="144" t="s">
        <v>1</v>
      </c>
      <c r="N151" s="145" t="s">
        <v>44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86</v>
      </c>
      <c r="BK151" s="149">
        <f>ROUND(I151*H151,2)</f>
        <v>0</v>
      </c>
      <c r="BL151" s="16" t="s">
        <v>158</v>
      </c>
      <c r="BM151" s="148" t="s">
        <v>248</v>
      </c>
    </row>
    <row r="152" spans="2:65" s="11" customFormat="1" ht="22.9" customHeight="1">
      <c r="B152" s="124"/>
      <c r="D152" s="125" t="s">
        <v>78</v>
      </c>
      <c r="E152" s="134" t="s">
        <v>249</v>
      </c>
      <c r="F152" s="134" t="s">
        <v>250</v>
      </c>
      <c r="I152" s="127"/>
      <c r="J152" s="135">
        <f>BK152</f>
        <v>0</v>
      </c>
      <c r="L152" s="124"/>
      <c r="M152" s="129"/>
      <c r="P152" s="130">
        <f>SUM(P153:P155)</f>
        <v>0</v>
      </c>
      <c r="R152" s="130">
        <f>SUM(R153:R155)</f>
        <v>0</v>
      </c>
      <c r="T152" s="131">
        <f>SUM(T153:T155)</f>
        <v>0</v>
      </c>
      <c r="AR152" s="125" t="s">
        <v>150</v>
      </c>
      <c r="AT152" s="132" t="s">
        <v>78</v>
      </c>
      <c r="AU152" s="132" t="s">
        <v>86</v>
      </c>
      <c r="AY152" s="125" t="s">
        <v>151</v>
      </c>
      <c r="BK152" s="133">
        <f>SUM(BK153:BK155)</f>
        <v>0</v>
      </c>
    </row>
    <row r="153" spans="2:65" s="1" customFormat="1" ht="16.5" customHeight="1">
      <c r="B153" s="136"/>
      <c r="C153" s="137" t="s">
        <v>251</v>
      </c>
      <c r="D153" s="137" t="s">
        <v>154</v>
      </c>
      <c r="E153" s="138" t="s">
        <v>252</v>
      </c>
      <c r="F153" s="139" t="s">
        <v>253</v>
      </c>
      <c r="G153" s="140" t="s">
        <v>157</v>
      </c>
      <c r="H153" s="141">
        <v>1</v>
      </c>
      <c r="I153" s="142"/>
      <c r="J153" s="143">
        <f>ROUND(I153*H153,2)</f>
        <v>0</v>
      </c>
      <c r="K153" s="139" t="s">
        <v>1</v>
      </c>
      <c r="L153" s="32"/>
      <c r="M153" s="144" t="s">
        <v>1</v>
      </c>
      <c r="N153" s="145" t="s">
        <v>44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154</v>
      </c>
      <c r="AU153" s="148" t="s">
        <v>89</v>
      </c>
      <c r="AY153" s="16" t="s">
        <v>151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86</v>
      </c>
      <c r="BK153" s="149">
        <f>ROUND(I153*H153,2)</f>
        <v>0</v>
      </c>
      <c r="BL153" s="16" t="s">
        <v>158</v>
      </c>
      <c r="BM153" s="148" t="s">
        <v>254</v>
      </c>
    </row>
    <row r="154" spans="2:65" s="1" customFormat="1" ht="16.5" customHeight="1">
      <c r="B154" s="136"/>
      <c r="C154" s="137" t="s">
        <v>255</v>
      </c>
      <c r="D154" s="137" t="s">
        <v>154</v>
      </c>
      <c r="E154" s="138" t="s">
        <v>256</v>
      </c>
      <c r="F154" s="139" t="s">
        <v>257</v>
      </c>
      <c r="G154" s="140" t="s">
        <v>157</v>
      </c>
      <c r="H154" s="141">
        <v>1</v>
      </c>
      <c r="I154" s="142"/>
      <c r="J154" s="143">
        <f>ROUND(I154*H154,2)</f>
        <v>0</v>
      </c>
      <c r="K154" s="139" t="s">
        <v>1</v>
      </c>
      <c r="L154" s="32"/>
      <c r="M154" s="144" t="s">
        <v>1</v>
      </c>
      <c r="N154" s="145" t="s">
        <v>44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158</v>
      </c>
      <c r="AT154" s="148" t="s">
        <v>154</v>
      </c>
      <c r="AU154" s="148" t="s">
        <v>89</v>
      </c>
      <c r="AY154" s="16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86</v>
      </c>
      <c r="BK154" s="149">
        <f>ROUND(I154*H154,2)</f>
        <v>0</v>
      </c>
      <c r="BL154" s="16" t="s">
        <v>158</v>
      </c>
      <c r="BM154" s="148" t="s">
        <v>258</v>
      </c>
    </row>
    <row r="155" spans="2:65" s="1" customFormat="1" ht="16.5" customHeight="1">
      <c r="B155" s="136"/>
      <c r="C155" s="137" t="s">
        <v>259</v>
      </c>
      <c r="D155" s="137" t="s">
        <v>154</v>
      </c>
      <c r="E155" s="138" t="s">
        <v>260</v>
      </c>
      <c r="F155" s="139" t="s">
        <v>261</v>
      </c>
      <c r="G155" s="140" t="s">
        <v>157</v>
      </c>
      <c r="H155" s="141">
        <v>1</v>
      </c>
      <c r="I155" s="142"/>
      <c r="J155" s="143">
        <f>ROUND(I155*H155,2)</f>
        <v>0</v>
      </c>
      <c r="K155" s="139" t="s">
        <v>1</v>
      </c>
      <c r="L155" s="32"/>
      <c r="M155" s="144" t="s">
        <v>1</v>
      </c>
      <c r="N155" s="145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86</v>
      </c>
      <c r="BK155" s="149">
        <f>ROUND(I155*H155,2)</f>
        <v>0</v>
      </c>
      <c r="BL155" s="16" t="s">
        <v>158</v>
      </c>
      <c r="BM155" s="148" t="s">
        <v>262</v>
      </c>
    </row>
    <row r="156" spans="2:65" s="11" customFormat="1" ht="22.9" customHeight="1">
      <c r="B156" s="124"/>
      <c r="D156" s="125" t="s">
        <v>78</v>
      </c>
      <c r="E156" s="134" t="s">
        <v>263</v>
      </c>
      <c r="F156" s="134" t="s">
        <v>264</v>
      </c>
      <c r="I156" s="127"/>
      <c r="J156" s="135">
        <f>BK156</f>
        <v>0</v>
      </c>
      <c r="L156" s="124"/>
      <c r="M156" s="129"/>
      <c r="P156" s="130">
        <f>SUM(P157:P160)</f>
        <v>0</v>
      </c>
      <c r="R156" s="130">
        <f>SUM(R157:R160)</f>
        <v>0</v>
      </c>
      <c r="T156" s="131">
        <f>SUM(T157:T160)</f>
        <v>0</v>
      </c>
      <c r="AR156" s="125" t="s">
        <v>150</v>
      </c>
      <c r="AT156" s="132" t="s">
        <v>78</v>
      </c>
      <c r="AU156" s="132" t="s">
        <v>86</v>
      </c>
      <c r="AY156" s="125" t="s">
        <v>151</v>
      </c>
      <c r="BK156" s="133">
        <f>SUM(BK157:BK160)</f>
        <v>0</v>
      </c>
    </row>
    <row r="157" spans="2:65" s="1" customFormat="1" ht="16.5" customHeight="1">
      <c r="B157" s="136"/>
      <c r="C157" s="137" t="s">
        <v>265</v>
      </c>
      <c r="D157" s="137" t="s">
        <v>154</v>
      </c>
      <c r="E157" s="138" t="s">
        <v>266</v>
      </c>
      <c r="F157" s="139" t="s">
        <v>267</v>
      </c>
      <c r="G157" s="140" t="s">
        <v>157</v>
      </c>
      <c r="H157" s="141">
        <v>1</v>
      </c>
      <c r="I157" s="142"/>
      <c r="J157" s="143">
        <f>ROUND(I157*H157,2)</f>
        <v>0</v>
      </c>
      <c r="K157" s="139" t="s">
        <v>1</v>
      </c>
      <c r="L157" s="32"/>
      <c r="M157" s="144" t="s">
        <v>1</v>
      </c>
      <c r="N157" s="145" t="s">
        <v>44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158</v>
      </c>
      <c r="AT157" s="148" t="s">
        <v>154</v>
      </c>
      <c r="AU157" s="148" t="s">
        <v>89</v>
      </c>
      <c r="AY157" s="16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86</v>
      </c>
      <c r="BK157" s="149">
        <f>ROUND(I157*H157,2)</f>
        <v>0</v>
      </c>
      <c r="BL157" s="16" t="s">
        <v>158</v>
      </c>
      <c r="BM157" s="148" t="s">
        <v>268</v>
      </c>
    </row>
    <row r="158" spans="2:65" s="1" customFormat="1" ht="16.5" customHeight="1">
      <c r="B158" s="136"/>
      <c r="C158" s="137" t="s">
        <v>269</v>
      </c>
      <c r="D158" s="137" t="s">
        <v>154</v>
      </c>
      <c r="E158" s="138" t="s">
        <v>270</v>
      </c>
      <c r="F158" s="139" t="s">
        <v>271</v>
      </c>
      <c r="G158" s="140" t="s">
        <v>157</v>
      </c>
      <c r="H158" s="141">
        <v>1</v>
      </c>
      <c r="I158" s="142"/>
      <c r="J158" s="143">
        <f>ROUND(I158*H158,2)</f>
        <v>0</v>
      </c>
      <c r="K158" s="139" t="s">
        <v>1</v>
      </c>
      <c r="L158" s="32"/>
      <c r="M158" s="144" t="s">
        <v>1</v>
      </c>
      <c r="N158" s="145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86</v>
      </c>
      <c r="BK158" s="149">
        <f>ROUND(I158*H158,2)</f>
        <v>0</v>
      </c>
      <c r="BL158" s="16" t="s">
        <v>158</v>
      </c>
      <c r="BM158" s="148" t="s">
        <v>272</v>
      </c>
    </row>
    <row r="159" spans="2:65" s="1" customFormat="1" ht="21.75" customHeight="1">
      <c r="B159" s="136"/>
      <c r="C159" s="137" t="s">
        <v>273</v>
      </c>
      <c r="D159" s="137" t="s">
        <v>154</v>
      </c>
      <c r="E159" s="138" t="s">
        <v>274</v>
      </c>
      <c r="F159" s="139" t="s">
        <v>275</v>
      </c>
      <c r="G159" s="140" t="s">
        <v>157</v>
      </c>
      <c r="H159" s="141">
        <v>1</v>
      </c>
      <c r="I159" s="142"/>
      <c r="J159" s="143">
        <f>ROUND(I159*H159,2)</f>
        <v>0</v>
      </c>
      <c r="K159" s="139" t="s">
        <v>1</v>
      </c>
      <c r="L159" s="32"/>
      <c r="M159" s="144" t="s">
        <v>1</v>
      </c>
      <c r="N159" s="145" t="s">
        <v>44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158</v>
      </c>
      <c r="AT159" s="148" t="s">
        <v>154</v>
      </c>
      <c r="AU159" s="148" t="s">
        <v>89</v>
      </c>
      <c r="AY159" s="16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86</v>
      </c>
      <c r="BK159" s="149">
        <f>ROUND(I159*H159,2)</f>
        <v>0</v>
      </c>
      <c r="BL159" s="16" t="s">
        <v>158</v>
      </c>
      <c r="BM159" s="148" t="s">
        <v>276</v>
      </c>
    </row>
    <row r="160" spans="2:65" s="1" customFormat="1" ht="16.5" customHeight="1">
      <c r="B160" s="136"/>
      <c r="C160" s="137" t="s">
        <v>277</v>
      </c>
      <c r="D160" s="137" t="s">
        <v>154</v>
      </c>
      <c r="E160" s="138" t="s">
        <v>278</v>
      </c>
      <c r="F160" s="139" t="s">
        <v>279</v>
      </c>
      <c r="G160" s="140" t="s">
        <v>157</v>
      </c>
      <c r="H160" s="141">
        <v>1</v>
      </c>
      <c r="I160" s="142"/>
      <c r="J160" s="143">
        <f>ROUND(I160*H160,2)</f>
        <v>0</v>
      </c>
      <c r="K160" s="139" t="s">
        <v>1</v>
      </c>
      <c r="L160" s="32"/>
      <c r="M160" s="154" t="s">
        <v>1</v>
      </c>
      <c r="N160" s="155" t="s">
        <v>44</v>
      </c>
      <c r="O160" s="156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AR160" s="148" t="s">
        <v>158</v>
      </c>
      <c r="AT160" s="148" t="s">
        <v>154</v>
      </c>
      <c r="AU160" s="148" t="s">
        <v>89</v>
      </c>
      <c r="AY160" s="16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86</v>
      </c>
      <c r="BK160" s="149">
        <f>ROUND(I160*H160,2)</f>
        <v>0</v>
      </c>
      <c r="BL160" s="16" t="s">
        <v>158</v>
      </c>
      <c r="BM160" s="148" t="s">
        <v>280</v>
      </c>
    </row>
    <row r="161" spans="2:12" s="1" customFormat="1" ht="6.95" customHeight="1"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32"/>
    </row>
  </sheetData>
  <autoFilter ref="C120:K160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93</v>
      </c>
      <c r="AZ2" s="159" t="s">
        <v>281</v>
      </c>
      <c r="BA2" s="159" t="s">
        <v>1</v>
      </c>
      <c r="BB2" s="159" t="s">
        <v>1</v>
      </c>
      <c r="BC2" s="159" t="s">
        <v>282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  <c r="AZ3" s="159" t="s">
        <v>283</v>
      </c>
      <c r="BA3" s="159" t="s">
        <v>1</v>
      </c>
      <c r="BB3" s="159" t="s">
        <v>1</v>
      </c>
      <c r="BC3" s="159" t="s">
        <v>284</v>
      </c>
      <c r="BD3" s="159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s="1" customFormat="1" ht="12" customHeight="1">
      <c r="B8" s="32"/>
      <c r="D8" s="26" t="s">
        <v>123</v>
      </c>
      <c r="L8" s="32"/>
    </row>
    <row r="9" spans="2:56" s="1" customFormat="1" ht="16.5" customHeight="1">
      <c r="B9" s="32"/>
      <c r="E9" s="208" t="s">
        <v>285</v>
      </c>
      <c r="F9" s="248"/>
      <c r="G9" s="248"/>
      <c r="H9" s="248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5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5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ROUND(J134,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ROUND((SUM(BE134:BE521)),  2)</f>
        <v>0</v>
      </c>
      <c r="I33" s="96">
        <v>0.21</v>
      </c>
      <c r="J33" s="86">
        <f>ROUND(((SUM(BE134:BE521))*I33),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ROUND((SUM(BF134:BF521)),  2)</f>
        <v>0</v>
      </c>
      <c r="I34" s="96">
        <v>0.12</v>
      </c>
      <c r="J34" s="86">
        <f>ROUND(((SUM(BF134:BF521))*I34),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ROUND((SUM(BG134:BG521)),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ROUND((SUM(BH134:BH521)),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ROUND((SUM(BI134:BI521)),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SO 01 - Vakový jez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J134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286</v>
      </c>
      <c r="E97" s="110"/>
      <c r="F97" s="110"/>
      <c r="G97" s="110"/>
      <c r="H97" s="110"/>
      <c r="I97" s="110"/>
      <c r="J97" s="111">
        <f>J135</f>
        <v>0</v>
      </c>
      <c r="L97" s="108"/>
    </row>
    <row r="98" spans="2:12" s="9" customFormat="1" ht="19.899999999999999" customHeight="1">
      <c r="B98" s="112"/>
      <c r="D98" s="113" t="s">
        <v>287</v>
      </c>
      <c r="E98" s="114"/>
      <c r="F98" s="114"/>
      <c r="G98" s="114"/>
      <c r="H98" s="114"/>
      <c r="I98" s="114"/>
      <c r="J98" s="115">
        <f>J136</f>
        <v>0</v>
      </c>
      <c r="L98" s="112"/>
    </row>
    <row r="99" spans="2:12" s="9" customFormat="1" ht="19.899999999999999" customHeight="1">
      <c r="B99" s="112"/>
      <c r="D99" s="113" t="s">
        <v>288</v>
      </c>
      <c r="E99" s="114"/>
      <c r="F99" s="114"/>
      <c r="G99" s="114"/>
      <c r="H99" s="114"/>
      <c r="I99" s="114"/>
      <c r="J99" s="115">
        <f>J280</f>
        <v>0</v>
      </c>
      <c r="L99" s="112"/>
    </row>
    <row r="100" spans="2:12" s="9" customFormat="1" ht="19.899999999999999" customHeight="1">
      <c r="B100" s="112"/>
      <c r="D100" s="113" t="s">
        <v>289</v>
      </c>
      <c r="E100" s="114"/>
      <c r="F100" s="114"/>
      <c r="G100" s="114"/>
      <c r="H100" s="114"/>
      <c r="I100" s="114"/>
      <c r="J100" s="115">
        <f>J316</f>
        <v>0</v>
      </c>
      <c r="L100" s="112"/>
    </row>
    <row r="101" spans="2:12" s="9" customFormat="1" ht="19.899999999999999" customHeight="1">
      <c r="B101" s="112"/>
      <c r="D101" s="113" t="s">
        <v>290</v>
      </c>
      <c r="E101" s="114"/>
      <c r="F101" s="114"/>
      <c r="G101" s="114"/>
      <c r="H101" s="114"/>
      <c r="I101" s="114"/>
      <c r="J101" s="115">
        <f>J351</f>
        <v>0</v>
      </c>
      <c r="L101" s="112"/>
    </row>
    <row r="102" spans="2:12" s="9" customFormat="1" ht="19.899999999999999" customHeight="1">
      <c r="B102" s="112"/>
      <c r="D102" s="113" t="s">
        <v>291</v>
      </c>
      <c r="E102" s="114"/>
      <c r="F102" s="114"/>
      <c r="G102" s="114"/>
      <c r="H102" s="114"/>
      <c r="I102" s="114"/>
      <c r="J102" s="115">
        <f>J354</f>
        <v>0</v>
      </c>
      <c r="L102" s="112"/>
    </row>
    <row r="103" spans="2:12" s="9" customFormat="1" ht="19.899999999999999" customHeight="1">
      <c r="B103" s="112"/>
      <c r="D103" s="113" t="s">
        <v>292</v>
      </c>
      <c r="E103" s="114"/>
      <c r="F103" s="114"/>
      <c r="G103" s="114"/>
      <c r="H103" s="114"/>
      <c r="I103" s="114"/>
      <c r="J103" s="115">
        <f>J357</f>
        <v>0</v>
      </c>
      <c r="L103" s="112"/>
    </row>
    <row r="104" spans="2:12" s="9" customFormat="1" ht="19.899999999999999" customHeight="1">
      <c r="B104" s="112"/>
      <c r="D104" s="113" t="s">
        <v>293</v>
      </c>
      <c r="E104" s="114"/>
      <c r="F104" s="114"/>
      <c r="G104" s="114"/>
      <c r="H104" s="114"/>
      <c r="I104" s="114"/>
      <c r="J104" s="115">
        <f>J369</f>
        <v>0</v>
      </c>
      <c r="L104" s="112"/>
    </row>
    <row r="105" spans="2:12" s="9" customFormat="1" ht="19.899999999999999" customHeight="1">
      <c r="B105" s="112"/>
      <c r="D105" s="113" t="s">
        <v>294</v>
      </c>
      <c r="E105" s="114"/>
      <c r="F105" s="114"/>
      <c r="G105" s="114"/>
      <c r="H105" s="114"/>
      <c r="I105" s="114"/>
      <c r="J105" s="115">
        <f>J405</f>
        <v>0</v>
      </c>
      <c r="L105" s="112"/>
    </row>
    <row r="106" spans="2:12" s="9" customFormat="1" ht="19.899999999999999" customHeight="1">
      <c r="B106" s="112"/>
      <c r="D106" s="113" t="s">
        <v>295</v>
      </c>
      <c r="E106" s="114"/>
      <c r="F106" s="114"/>
      <c r="G106" s="114"/>
      <c r="H106" s="114"/>
      <c r="I106" s="114"/>
      <c r="J106" s="115">
        <f>J410</f>
        <v>0</v>
      </c>
      <c r="L106" s="112"/>
    </row>
    <row r="107" spans="2:12" s="9" customFormat="1" ht="19.899999999999999" customHeight="1">
      <c r="B107" s="112"/>
      <c r="D107" s="113" t="s">
        <v>296</v>
      </c>
      <c r="E107" s="114"/>
      <c r="F107" s="114"/>
      <c r="G107" s="114"/>
      <c r="H107" s="114"/>
      <c r="I107" s="114"/>
      <c r="J107" s="115">
        <f>J412</f>
        <v>0</v>
      </c>
      <c r="L107" s="112"/>
    </row>
    <row r="108" spans="2:12" s="8" customFormat="1" ht="24.95" customHeight="1">
      <c r="B108" s="108"/>
      <c r="D108" s="109" t="s">
        <v>297</v>
      </c>
      <c r="E108" s="110"/>
      <c r="F108" s="110"/>
      <c r="G108" s="110"/>
      <c r="H108" s="110"/>
      <c r="I108" s="110"/>
      <c r="J108" s="111">
        <f>J429</f>
        <v>0</v>
      </c>
      <c r="L108" s="108"/>
    </row>
    <row r="109" spans="2:12" s="9" customFormat="1" ht="19.899999999999999" customHeight="1">
      <c r="B109" s="112"/>
      <c r="D109" s="113" t="s">
        <v>298</v>
      </c>
      <c r="E109" s="114"/>
      <c r="F109" s="114"/>
      <c r="G109" s="114"/>
      <c r="H109" s="114"/>
      <c r="I109" s="114"/>
      <c r="J109" s="115">
        <f>J430</f>
        <v>0</v>
      </c>
      <c r="L109" s="112"/>
    </row>
    <row r="110" spans="2:12" s="9" customFormat="1" ht="19.899999999999999" customHeight="1">
      <c r="B110" s="112"/>
      <c r="D110" s="113" t="s">
        <v>299</v>
      </c>
      <c r="E110" s="114"/>
      <c r="F110" s="114"/>
      <c r="G110" s="114"/>
      <c r="H110" s="114"/>
      <c r="I110" s="114"/>
      <c r="J110" s="115">
        <f>J434</f>
        <v>0</v>
      </c>
      <c r="L110" s="112"/>
    </row>
    <row r="111" spans="2:12" s="9" customFormat="1" ht="19.899999999999999" customHeight="1">
      <c r="B111" s="112"/>
      <c r="D111" s="113" t="s">
        <v>300</v>
      </c>
      <c r="E111" s="114"/>
      <c r="F111" s="114"/>
      <c r="G111" s="114"/>
      <c r="H111" s="114"/>
      <c r="I111" s="114"/>
      <c r="J111" s="115">
        <f>J447</f>
        <v>0</v>
      </c>
      <c r="L111" s="112"/>
    </row>
    <row r="112" spans="2:12" s="9" customFormat="1" ht="19.899999999999999" customHeight="1">
      <c r="B112" s="112"/>
      <c r="D112" s="113" t="s">
        <v>301</v>
      </c>
      <c r="E112" s="114"/>
      <c r="F112" s="114"/>
      <c r="G112" s="114"/>
      <c r="H112" s="114"/>
      <c r="I112" s="114"/>
      <c r="J112" s="115">
        <f>J450</f>
        <v>0</v>
      </c>
      <c r="L112" s="112"/>
    </row>
    <row r="113" spans="2:12" s="8" customFormat="1" ht="24.95" customHeight="1">
      <c r="B113" s="108"/>
      <c r="D113" s="109" t="s">
        <v>302</v>
      </c>
      <c r="E113" s="110"/>
      <c r="F113" s="110"/>
      <c r="G113" s="110"/>
      <c r="H113" s="110"/>
      <c r="I113" s="110"/>
      <c r="J113" s="111">
        <f>J484</f>
        <v>0</v>
      </c>
      <c r="L113" s="108"/>
    </row>
    <row r="114" spans="2:12" s="9" customFormat="1" ht="19.899999999999999" customHeight="1">
      <c r="B114" s="112"/>
      <c r="D114" s="113" t="s">
        <v>303</v>
      </c>
      <c r="E114" s="114"/>
      <c r="F114" s="114"/>
      <c r="G114" s="114"/>
      <c r="H114" s="114"/>
      <c r="I114" s="114"/>
      <c r="J114" s="115">
        <f>J485</f>
        <v>0</v>
      </c>
      <c r="L114" s="112"/>
    </row>
    <row r="115" spans="2:12" s="1" customFormat="1" ht="21.75" customHeight="1">
      <c r="B115" s="32"/>
      <c r="L115" s="32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2"/>
    </row>
    <row r="120" spans="2:12" s="1" customFormat="1" ht="6.95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</row>
    <row r="121" spans="2:12" s="1" customFormat="1" ht="24.95" customHeight="1">
      <c r="B121" s="32"/>
      <c r="C121" s="20" t="s">
        <v>135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6" t="s">
        <v>16</v>
      </c>
      <c r="L123" s="32"/>
    </row>
    <row r="124" spans="2:12" s="1" customFormat="1" ht="16.5" customHeight="1">
      <c r="B124" s="32"/>
      <c r="E124" s="246" t="str">
        <f>E7</f>
        <v>02.060 Opatření v úseku Brantice, OHO, dílčí stavba 02.061 Jez Brantice, stavba č. 5882</v>
      </c>
      <c r="F124" s="247"/>
      <c r="G124" s="247"/>
      <c r="H124" s="247"/>
      <c r="L124" s="32"/>
    </row>
    <row r="125" spans="2:12" s="1" customFormat="1" ht="12" customHeight="1">
      <c r="B125" s="32"/>
      <c r="C125" s="26" t="s">
        <v>123</v>
      </c>
      <c r="L125" s="32"/>
    </row>
    <row r="126" spans="2:12" s="1" customFormat="1" ht="16.5" customHeight="1">
      <c r="B126" s="32"/>
      <c r="E126" s="208" t="str">
        <f>E9</f>
        <v>SO 01 - Vakový jez</v>
      </c>
      <c r="F126" s="248"/>
      <c r="G126" s="248"/>
      <c r="H126" s="248"/>
      <c r="L126" s="32"/>
    </row>
    <row r="127" spans="2:12" s="1" customFormat="1" ht="6.95" customHeight="1">
      <c r="B127" s="32"/>
      <c r="L127" s="32"/>
    </row>
    <row r="128" spans="2:12" s="1" customFormat="1" ht="12" customHeight="1">
      <c r="B128" s="32"/>
      <c r="C128" s="26" t="s">
        <v>21</v>
      </c>
      <c r="F128" s="24" t="str">
        <f>F12</f>
        <v>Krnov</v>
      </c>
      <c r="I128" s="26" t="s">
        <v>23</v>
      </c>
      <c r="J128" s="52" t="str">
        <f>IF(J12="","",J12)</f>
        <v>15. 6. 2022</v>
      </c>
      <c r="L128" s="32"/>
    </row>
    <row r="129" spans="2:65" s="1" customFormat="1" ht="6.95" customHeight="1">
      <c r="B129" s="32"/>
      <c r="L129" s="32"/>
    </row>
    <row r="130" spans="2:65" s="1" customFormat="1" ht="15.2" customHeight="1">
      <c r="B130" s="32"/>
      <c r="C130" s="26" t="s">
        <v>27</v>
      </c>
      <c r="F130" s="24" t="str">
        <f>E15</f>
        <v>Povodí Odry, státní podnik</v>
      </c>
      <c r="I130" s="26" t="s">
        <v>33</v>
      </c>
      <c r="J130" s="30" t="str">
        <f>E21</f>
        <v xml:space="preserve"> </v>
      </c>
      <c r="L130" s="32"/>
    </row>
    <row r="131" spans="2:65" s="1" customFormat="1" ht="25.7" customHeight="1">
      <c r="B131" s="32"/>
      <c r="C131" s="26" t="s">
        <v>31</v>
      </c>
      <c r="F131" s="24" t="str">
        <f>IF(E18="","",E18)</f>
        <v>Vyplň údaj</v>
      </c>
      <c r="I131" s="26" t="s">
        <v>36</v>
      </c>
      <c r="J131" s="30" t="str">
        <f>E24</f>
        <v>Ing. Michal Jendruščák</v>
      </c>
      <c r="L131" s="32"/>
    </row>
    <row r="132" spans="2:65" s="1" customFormat="1" ht="10.35" customHeight="1">
      <c r="B132" s="32"/>
      <c r="L132" s="32"/>
    </row>
    <row r="133" spans="2:65" s="10" customFormat="1" ht="29.25" customHeight="1">
      <c r="B133" s="116"/>
      <c r="C133" s="117" t="s">
        <v>136</v>
      </c>
      <c r="D133" s="118" t="s">
        <v>64</v>
      </c>
      <c r="E133" s="118" t="s">
        <v>60</v>
      </c>
      <c r="F133" s="118" t="s">
        <v>61</v>
      </c>
      <c r="G133" s="118" t="s">
        <v>137</v>
      </c>
      <c r="H133" s="118" t="s">
        <v>138</v>
      </c>
      <c r="I133" s="118" t="s">
        <v>139</v>
      </c>
      <c r="J133" s="118" t="s">
        <v>127</v>
      </c>
      <c r="K133" s="119" t="s">
        <v>140</v>
      </c>
      <c r="L133" s="116"/>
      <c r="M133" s="59" t="s">
        <v>1</v>
      </c>
      <c r="N133" s="60" t="s">
        <v>43</v>
      </c>
      <c r="O133" s="60" t="s">
        <v>141</v>
      </c>
      <c r="P133" s="60" t="s">
        <v>142</v>
      </c>
      <c r="Q133" s="60" t="s">
        <v>143</v>
      </c>
      <c r="R133" s="60" t="s">
        <v>144</v>
      </c>
      <c r="S133" s="60" t="s">
        <v>145</v>
      </c>
      <c r="T133" s="61" t="s">
        <v>146</v>
      </c>
    </row>
    <row r="134" spans="2:65" s="1" customFormat="1" ht="22.9" customHeight="1">
      <c r="B134" s="32"/>
      <c r="C134" s="64" t="s">
        <v>147</v>
      </c>
      <c r="J134" s="120">
        <f>BK134</f>
        <v>0</v>
      </c>
      <c r="L134" s="32"/>
      <c r="M134" s="62"/>
      <c r="N134" s="53"/>
      <c r="O134" s="53"/>
      <c r="P134" s="121">
        <f>P135+P429+P484</f>
        <v>0</v>
      </c>
      <c r="Q134" s="53"/>
      <c r="R134" s="121">
        <f>R135+R429+R484</f>
        <v>1026.6220379199999</v>
      </c>
      <c r="S134" s="53"/>
      <c r="T134" s="122">
        <f>T135+T429+T484</f>
        <v>605.53690000000006</v>
      </c>
      <c r="AT134" s="16" t="s">
        <v>78</v>
      </c>
      <c r="AU134" s="16" t="s">
        <v>129</v>
      </c>
      <c r="BK134" s="123">
        <f>BK135+BK429+BK484</f>
        <v>0</v>
      </c>
    </row>
    <row r="135" spans="2:65" s="11" customFormat="1" ht="25.9" customHeight="1">
      <c r="B135" s="124"/>
      <c r="D135" s="125" t="s">
        <v>78</v>
      </c>
      <c r="E135" s="126" t="s">
        <v>304</v>
      </c>
      <c r="F135" s="126" t="s">
        <v>305</v>
      </c>
      <c r="I135" s="127"/>
      <c r="J135" s="128">
        <f>BK135</f>
        <v>0</v>
      </c>
      <c r="L135" s="124"/>
      <c r="M135" s="129"/>
      <c r="P135" s="130">
        <f>P136+P280+P316+P351+P354+P357+P369+P405+P410+P412</f>
        <v>0</v>
      </c>
      <c r="R135" s="130">
        <f>R136+R280+R316+R351+R354+R357+R369+R405+R410+R412</f>
        <v>1022.22744992</v>
      </c>
      <c r="T135" s="131">
        <f>T136+T280+T316+T351+T354+T357+T369+T405+T410+T412</f>
        <v>604.68580000000009</v>
      </c>
      <c r="AR135" s="125" t="s">
        <v>86</v>
      </c>
      <c r="AT135" s="132" t="s">
        <v>78</v>
      </c>
      <c r="AU135" s="132" t="s">
        <v>79</v>
      </c>
      <c r="AY135" s="125" t="s">
        <v>151</v>
      </c>
      <c r="BK135" s="133">
        <f>BK136+BK280+BK316+BK351+BK354+BK357+BK369+BK405+BK410+BK412</f>
        <v>0</v>
      </c>
    </row>
    <row r="136" spans="2:65" s="11" customFormat="1" ht="22.9" customHeight="1">
      <c r="B136" s="124"/>
      <c r="D136" s="125" t="s">
        <v>78</v>
      </c>
      <c r="E136" s="134" t="s">
        <v>86</v>
      </c>
      <c r="F136" s="134" t="s">
        <v>306</v>
      </c>
      <c r="I136" s="127"/>
      <c r="J136" s="135">
        <f>BK136</f>
        <v>0</v>
      </c>
      <c r="L136" s="124"/>
      <c r="M136" s="129"/>
      <c r="P136" s="130">
        <f>SUM(P137:P279)</f>
        <v>0</v>
      </c>
      <c r="R136" s="130">
        <f>SUM(R137:R279)</f>
        <v>342.30618361999996</v>
      </c>
      <c r="T136" s="131">
        <f>SUM(T137:T279)</f>
        <v>0</v>
      </c>
      <c r="AR136" s="125" t="s">
        <v>86</v>
      </c>
      <c r="AT136" s="132" t="s">
        <v>78</v>
      </c>
      <c r="AU136" s="132" t="s">
        <v>86</v>
      </c>
      <c r="AY136" s="125" t="s">
        <v>151</v>
      </c>
      <c r="BK136" s="133">
        <f>SUM(BK137:BK279)</f>
        <v>0</v>
      </c>
    </row>
    <row r="137" spans="2:65" s="1" customFormat="1" ht="16.5" customHeight="1">
      <c r="B137" s="136"/>
      <c r="C137" s="137" t="s">
        <v>86</v>
      </c>
      <c r="D137" s="137" t="s">
        <v>154</v>
      </c>
      <c r="E137" s="138" t="s">
        <v>307</v>
      </c>
      <c r="F137" s="139" t="s">
        <v>308</v>
      </c>
      <c r="G137" s="140" t="s">
        <v>309</v>
      </c>
      <c r="H137" s="141">
        <v>79</v>
      </c>
      <c r="I137" s="142"/>
      <c r="J137" s="143">
        <f>ROUND(I137*H137,2)</f>
        <v>0</v>
      </c>
      <c r="K137" s="139" t="s">
        <v>310</v>
      </c>
      <c r="L137" s="32"/>
      <c r="M137" s="144" t="s">
        <v>1</v>
      </c>
      <c r="N137" s="145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158</v>
      </c>
      <c r="AT137" s="148" t="s">
        <v>154</v>
      </c>
      <c r="AU137" s="148" t="s">
        <v>89</v>
      </c>
      <c r="AY137" s="16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6" t="s">
        <v>86</v>
      </c>
      <c r="BK137" s="149">
        <f>ROUND(I137*H137,2)</f>
        <v>0</v>
      </c>
      <c r="BL137" s="16" t="s">
        <v>158</v>
      </c>
      <c r="BM137" s="148" t="s">
        <v>311</v>
      </c>
    </row>
    <row r="138" spans="2:65" s="12" customFormat="1" ht="11.25">
      <c r="B138" s="160"/>
      <c r="D138" s="150" t="s">
        <v>312</v>
      </c>
      <c r="E138" s="161" t="s">
        <v>1</v>
      </c>
      <c r="F138" s="162" t="s">
        <v>313</v>
      </c>
      <c r="H138" s="163">
        <v>79</v>
      </c>
      <c r="I138" s="164"/>
      <c r="L138" s="160"/>
      <c r="M138" s="165"/>
      <c r="T138" s="166"/>
      <c r="AT138" s="161" t="s">
        <v>312</v>
      </c>
      <c r="AU138" s="161" t="s">
        <v>89</v>
      </c>
      <c r="AV138" s="12" t="s">
        <v>89</v>
      </c>
      <c r="AW138" s="12" t="s">
        <v>35</v>
      </c>
      <c r="AX138" s="12" t="s">
        <v>86</v>
      </c>
      <c r="AY138" s="161" t="s">
        <v>151</v>
      </c>
    </row>
    <row r="139" spans="2:65" s="1" customFormat="1" ht="16.5" customHeight="1">
      <c r="B139" s="136"/>
      <c r="C139" s="137" t="s">
        <v>89</v>
      </c>
      <c r="D139" s="137" t="s">
        <v>154</v>
      </c>
      <c r="E139" s="138" t="s">
        <v>314</v>
      </c>
      <c r="F139" s="139" t="s">
        <v>315</v>
      </c>
      <c r="G139" s="140" t="s">
        <v>316</v>
      </c>
      <c r="H139" s="141">
        <v>3300</v>
      </c>
      <c r="I139" s="142"/>
      <c r="J139" s="143">
        <f>ROUND(I139*H139,2)</f>
        <v>0</v>
      </c>
      <c r="K139" s="139" t="s">
        <v>310</v>
      </c>
      <c r="L139" s="32"/>
      <c r="M139" s="144" t="s">
        <v>1</v>
      </c>
      <c r="N139" s="145" t="s">
        <v>44</v>
      </c>
      <c r="P139" s="146">
        <f>O139*H139</f>
        <v>0</v>
      </c>
      <c r="Q139" s="146">
        <v>3.0000000000000001E-5</v>
      </c>
      <c r="R139" s="146">
        <f>Q139*H139</f>
        <v>9.9000000000000005E-2</v>
      </c>
      <c r="S139" s="146">
        <v>0</v>
      </c>
      <c r="T139" s="147">
        <f>S139*H139</f>
        <v>0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86</v>
      </c>
      <c r="BK139" s="149">
        <f>ROUND(I139*H139,2)</f>
        <v>0</v>
      </c>
      <c r="BL139" s="16" t="s">
        <v>158</v>
      </c>
      <c r="BM139" s="148" t="s">
        <v>317</v>
      </c>
    </row>
    <row r="140" spans="2:65" s="12" customFormat="1" ht="11.25">
      <c r="B140" s="160"/>
      <c r="D140" s="150" t="s">
        <v>312</v>
      </c>
      <c r="E140" s="161" t="s">
        <v>1</v>
      </c>
      <c r="F140" s="162" t="s">
        <v>318</v>
      </c>
      <c r="H140" s="163">
        <v>3000</v>
      </c>
      <c r="I140" s="164"/>
      <c r="L140" s="160"/>
      <c r="M140" s="165"/>
      <c r="T140" s="166"/>
      <c r="AT140" s="161" t="s">
        <v>312</v>
      </c>
      <c r="AU140" s="161" t="s">
        <v>89</v>
      </c>
      <c r="AV140" s="12" t="s">
        <v>89</v>
      </c>
      <c r="AW140" s="12" t="s">
        <v>35</v>
      </c>
      <c r="AX140" s="12" t="s">
        <v>79</v>
      </c>
      <c r="AY140" s="161" t="s">
        <v>151</v>
      </c>
    </row>
    <row r="141" spans="2:65" s="12" customFormat="1" ht="11.25">
      <c r="B141" s="160"/>
      <c r="D141" s="150" t="s">
        <v>312</v>
      </c>
      <c r="E141" s="161" t="s">
        <v>1</v>
      </c>
      <c r="F141" s="162" t="s">
        <v>319</v>
      </c>
      <c r="H141" s="163">
        <v>300</v>
      </c>
      <c r="I141" s="164"/>
      <c r="L141" s="160"/>
      <c r="M141" s="165"/>
      <c r="T141" s="166"/>
      <c r="AT141" s="161" t="s">
        <v>312</v>
      </c>
      <c r="AU141" s="161" t="s">
        <v>89</v>
      </c>
      <c r="AV141" s="12" t="s">
        <v>89</v>
      </c>
      <c r="AW141" s="12" t="s">
        <v>35</v>
      </c>
      <c r="AX141" s="12" t="s">
        <v>79</v>
      </c>
      <c r="AY141" s="161" t="s">
        <v>151</v>
      </c>
    </row>
    <row r="142" spans="2:65" s="13" customFormat="1" ht="11.25">
      <c r="B142" s="167"/>
      <c r="D142" s="150" t="s">
        <v>312</v>
      </c>
      <c r="E142" s="168" t="s">
        <v>1</v>
      </c>
      <c r="F142" s="169" t="s">
        <v>320</v>
      </c>
      <c r="H142" s="170">
        <v>3300</v>
      </c>
      <c r="I142" s="171"/>
      <c r="L142" s="167"/>
      <c r="M142" s="172"/>
      <c r="T142" s="173"/>
      <c r="AT142" s="168" t="s">
        <v>312</v>
      </c>
      <c r="AU142" s="168" t="s">
        <v>89</v>
      </c>
      <c r="AV142" s="13" t="s">
        <v>158</v>
      </c>
      <c r="AW142" s="13" t="s">
        <v>35</v>
      </c>
      <c r="AX142" s="13" t="s">
        <v>86</v>
      </c>
      <c r="AY142" s="168" t="s">
        <v>151</v>
      </c>
    </row>
    <row r="143" spans="2:65" s="1" customFormat="1" ht="16.5" customHeight="1">
      <c r="B143" s="136"/>
      <c r="C143" s="137" t="s">
        <v>163</v>
      </c>
      <c r="D143" s="137" t="s">
        <v>154</v>
      </c>
      <c r="E143" s="138" t="s">
        <v>321</v>
      </c>
      <c r="F143" s="139" t="s">
        <v>322</v>
      </c>
      <c r="G143" s="140" t="s">
        <v>323</v>
      </c>
      <c r="H143" s="141">
        <v>360</v>
      </c>
      <c r="I143" s="142"/>
      <c r="J143" s="143">
        <f>ROUND(I143*H143,2)</f>
        <v>0</v>
      </c>
      <c r="K143" s="139" t="s">
        <v>310</v>
      </c>
      <c r="L143" s="32"/>
      <c r="M143" s="144" t="s">
        <v>1</v>
      </c>
      <c r="N143" s="145" t="s">
        <v>44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158</v>
      </c>
      <c r="AT143" s="148" t="s">
        <v>154</v>
      </c>
      <c r="AU143" s="148" t="s">
        <v>89</v>
      </c>
      <c r="AY143" s="16" t="s">
        <v>151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6" t="s">
        <v>86</v>
      </c>
      <c r="BK143" s="149">
        <f>ROUND(I143*H143,2)</f>
        <v>0</v>
      </c>
      <c r="BL143" s="16" t="s">
        <v>158</v>
      </c>
      <c r="BM143" s="148" t="s">
        <v>324</v>
      </c>
    </row>
    <row r="144" spans="2:65" s="12" customFormat="1" ht="11.25">
      <c r="B144" s="160"/>
      <c r="D144" s="150" t="s">
        <v>312</v>
      </c>
      <c r="E144" s="161" t="s">
        <v>1</v>
      </c>
      <c r="F144" s="162" t="s">
        <v>325</v>
      </c>
      <c r="H144" s="163">
        <v>360</v>
      </c>
      <c r="I144" s="164"/>
      <c r="L144" s="160"/>
      <c r="M144" s="165"/>
      <c r="T144" s="166"/>
      <c r="AT144" s="161" t="s">
        <v>312</v>
      </c>
      <c r="AU144" s="161" t="s">
        <v>89</v>
      </c>
      <c r="AV144" s="12" t="s">
        <v>89</v>
      </c>
      <c r="AW144" s="12" t="s">
        <v>35</v>
      </c>
      <c r="AX144" s="12" t="s">
        <v>86</v>
      </c>
      <c r="AY144" s="161" t="s">
        <v>151</v>
      </c>
    </row>
    <row r="145" spans="2:65" s="1" customFormat="1" ht="21.75" customHeight="1">
      <c r="B145" s="136"/>
      <c r="C145" s="137" t="s">
        <v>158</v>
      </c>
      <c r="D145" s="137" t="s">
        <v>154</v>
      </c>
      <c r="E145" s="138" t="s">
        <v>326</v>
      </c>
      <c r="F145" s="139" t="s">
        <v>327</v>
      </c>
      <c r="G145" s="140" t="s">
        <v>309</v>
      </c>
      <c r="H145" s="141">
        <v>250</v>
      </c>
      <c r="I145" s="142"/>
      <c r="J145" s="143">
        <f>ROUND(I145*H145,2)</f>
        <v>0</v>
      </c>
      <c r="K145" s="139" t="s">
        <v>310</v>
      </c>
      <c r="L145" s="32"/>
      <c r="M145" s="144" t="s">
        <v>1</v>
      </c>
      <c r="N145" s="145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86</v>
      </c>
      <c r="BK145" s="149">
        <f>ROUND(I145*H145,2)</f>
        <v>0</v>
      </c>
      <c r="BL145" s="16" t="s">
        <v>158</v>
      </c>
      <c r="BM145" s="148" t="s">
        <v>328</v>
      </c>
    </row>
    <row r="146" spans="2:65" s="12" customFormat="1" ht="11.25">
      <c r="B146" s="160"/>
      <c r="D146" s="150" t="s">
        <v>312</v>
      </c>
      <c r="E146" s="161" t="s">
        <v>1</v>
      </c>
      <c r="F146" s="162" t="s">
        <v>329</v>
      </c>
      <c r="H146" s="163">
        <v>250</v>
      </c>
      <c r="I146" s="164"/>
      <c r="L146" s="160"/>
      <c r="M146" s="165"/>
      <c r="T146" s="166"/>
      <c r="AT146" s="161" t="s">
        <v>312</v>
      </c>
      <c r="AU146" s="161" t="s">
        <v>89</v>
      </c>
      <c r="AV146" s="12" t="s">
        <v>89</v>
      </c>
      <c r="AW146" s="12" t="s">
        <v>35</v>
      </c>
      <c r="AX146" s="12" t="s">
        <v>86</v>
      </c>
      <c r="AY146" s="161" t="s">
        <v>151</v>
      </c>
    </row>
    <row r="147" spans="2:65" s="1" customFormat="1" ht="21.75" customHeight="1">
      <c r="B147" s="136"/>
      <c r="C147" s="137" t="s">
        <v>150</v>
      </c>
      <c r="D147" s="137" t="s">
        <v>154</v>
      </c>
      <c r="E147" s="138" t="s">
        <v>330</v>
      </c>
      <c r="F147" s="139" t="s">
        <v>331</v>
      </c>
      <c r="G147" s="140" t="s">
        <v>309</v>
      </c>
      <c r="H147" s="141">
        <v>86.6</v>
      </c>
      <c r="I147" s="142"/>
      <c r="J147" s="143">
        <f>ROUND(I147*H147,2)</f>
        <v>0</v>
      </c>
      <c r="K147" s="139" t="s">
        <v>310</v>
      </c>
      <c r="L147" s="32"/>
      <c r="M147" s="144" t="s">
        <v>1</v>
      </c>
      <c r="N147" s="145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158</v>
      </c>
      <c r="AT147" s="148" t="s">
        <v>154</v>
      </c>
      <c r="AU147" s="148" t="s">
        <v>89</v>
      </c>
      <c r="AY147" s="16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86</v>
      </c>
      <c r="BK147" s="149">
        <f>ROUND(I147*H147,2)</f>
        <v>0</v>
      </c>
      <c r="BL147" s="16" t="s">
        <v>158</v>
      </c>
      <c r="BM147" s="148" t="s">
        <v>332</v>
      </c>
    </row>
    <row r="148" spans="2:65" s="12" customFormat="1" ht="11.25">
      <c r="B148" s="160"/>
      <c r="D148" s="150" t="s">
        <v>312</v>
      </c>
      <c r="E148" s="161" t="s">
        <v>1</v>
      </c>
      <c r="F148" s="162" t="s">
        <v>333</v>
      </c>
      <c r="H148" s="163">
        <v>7.7</v>
      </c>
      <c r="I148" s="164"/>
      <c r="L148" s="160"/>
      <c r="M148" s="165"/>
      <c r="T148" s="166"/>
      <c r="AT148" s="161" t="s">
        <v>312</v>
      </c>
      <c r="AU148" s="161" t="s">
        <v>89</v>
      </c>
      <c r="AV148" s="12" t="s">
        <v>89</v>
      </c>
      <c r="AW148" s="12" t="s">
        <v>35</v>
      </c>
      <c r="AX148" s="12" t="s">
        <v>79</v>
      </c>
      <c r="AY148" s="161" t="s">
        <v>151</v>
      </c>
    </row>
    <row r="149" spans="2:65" s="12" customFormat="1" ht="11.25">
      <c r="B149" s="160"/>
      <c r="D149" s="150" t="s">
        <v>312</v>
      </c>
      <c r="E149" s="161" t="s">
        <v>1</v>
      </c>
      <c r="F149" s="162" t="s">
        <v>334</v>
      </c>
      <c r="H149" s="163">
        <v>78.900000000000006</v>
      </c>
      <c r="I149" s="164"/>
      <c r="L149" s="160"/>
      <c r="M149" s="165"/>
      <c r="T149" s="166"/>
      <c r="AT149" s="161" t="s">
        <v>312</v>
      </c>
      <c r="AU149" s="161" t="s">
        <v>89</v>
      </c>
      <c r="AV149" s="12" t="s">
        <v>89</v>
      </c>
      <c r="AW149" s="12" t="s">
        <v>35</v>
      </c>
      <c r="AX149" s="12" t="s">
        <v>79</v>
      </c>
      <c r="AY149" s="161" t="s">
        <v>151</v>
      </c>
    </row>
    <row r="150" spans="2:65" s="13" customFormat="1" ht="11.25">
      <c r="B150" s="167"/>
      <c r="D150" s="150" t="s">
        <v>312</v>
      </c>
      <c r="E150" s="168" t="s">
        <v>1</v>
      </c>
      <c r="F150" s="169" t="s">
        <v>320</v>
      </c>
      <c r="H150" s="170">
        <v>86.6</v>
      </c>
      <c r="I150" s="171"/>
      <c r="L150" s="167"/>
      <c r="M150" s="172"/>
      <c r="T150" s="173"/>
      <c r="AT150" s="168" t="s">
        <v>312</v>
      </c>
      <c r="AU150" s="168" t="s">
        <v>89</v>
      </c>
      <c r="AV150" s="13" t="s">
        <v>158</v>
      </c>
      <c r="AW150" s="13" t="s">
        <v>35</v>
      </c>
      <c r="AX150" s="13" t="s">
        <v>86</v>
      </c>
      <c r="AY150" s="168" t="s">
        <v>151</v>
      </c>
    </row>
    <row r="151" spans="2:65" s="1" customFormat="1" ht="16.5" customHeight="1">
      <c r="B151" s="136"/>
      <c r="C151" s="137" t="s">
        <v>175</v>
      </c>
      <c r="D151" s="137" t="s">
        <v>154</v>
      </c>
      <c r="E151" s="138" t="s">
        <v>335</v>
      </c>
      <c r="F151" s="139" t="s">
        <v>336</v>
      </c>
      <c r="G151" s="140" t="s">
        <v>309</v>
      </c>
      <c r="H151" s="141">
        <v>875</v>
      </c>
      <c r="I151" s="142"/>
      <c r="J151" s="143">
        <f>ROUND(I151*H151,2)</f>
        <v>0</v>
      </c>
      <c r="K151" s="139" t="s">
        <v>310</v>
      </c>
      <c r="L151" s="32"/>
      <c r="M151" s="144" t="s">
        <v>1</v>
      </c>
      <c r="N151" s="145" t="s">
        <v>44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86</v>
      </c>
      <c r="BK151" s="149">
        <f>ROUND(I151*H151,2)</f>
        <v>0</v>
      </c>
      <c r="BL151" s="16" t="s">
        <v>158</v>
      </c>
      <c r="BM151" s="148" t="s">
        <v>337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338</v>
      </c>
      <c r="H152" s="163">
        <v>875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86</v>
      </c>
      <c r="AY152" s="161" t="s">
        <v>151</v>
      </c>
    </row>
    <row r="153" spans="2:65" s="1" customFormat="1" ht="16.5" customHeight="1">
      <c r="B153" s="136"/>
      <c r="C153" s="137" t="s">
        <v>179</v>
      </c>
      <c r="D153" s="137" t="s">
        <v>154</v>
      </c>
      <c r="E153" s="138" t="s">
        <v>339</v>
      </c>
      <c r="F153" s="139" t="s">
        <v>340</v>
      </c>
      <c r="G153" s="140" t="s">
        <v>309</v>
      </c>
      <c r="H153" s="141">
        <v>103</v>
      </c>
      <c r="I153" s="142"/>
      <c r="J153" s="143">
        <f>ROUND(I153*H153,2)</f>
        <v>0</v>
      </c>
      <c r="K153" s="139" t="s">
        <v>310</v>
      </c>
      <c r="L153" s="32"/>
      <c r="M153" s="144" t="s">
        <v>1</v>
      </c>
      <c r="N153" s="145" t="s">
        <v>44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154</v>
      </c>
      <c r="AU153" s="148" t="s">
        <v>89</v>
      </c>
      <c r="AY153" s="16" t="s">
        <v>151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86</v>
      </c>
      <c r="BK153" s="149">
        <f>ROUND(I153*H153,2)</f>
        <v>0</v>
      </c>
      <c r="BL153" s="16" t="s">
        <v>158</v>
      </c>
      <c r="BM153" s="148" t="s">
        <v>341</v>
      </c>
    </row>
    <row r="154" spans="2:65" s="12" customFormat="1" ht="11.25">
      <c r="B154" s="160"/>
      <c r="D154" s="150" t="s">
        <v>312</v>
      </c>
      <c r="E154" s="161" t="s">
        <v>1</v>
      </c>
      <c r="F154" s="162" t="s">
        <v>342</v>
      </c>
      <c r="H154" s="163">
        <v>103</v>
      </c>
      <c r="I154" s="164"/>
      <c r="L154" s="160"/>
      <c r="M154" s="165"/>
      <c r="T154" s="166"/>
      <c r="AT154" s="161" t="s">
        <v>312</v>
      </c>
      <c r="AU154" s="161" t="s">
        <v>89</v>
      </c>
      <c r="AV154" s="12" t="s">
        <v>89</v>
      </c>
      <c r="AW154" s="12" t="s">
        <v>35</v>
      </c>
      <c r="AX154" s="12" t="s">
        <v>86</v>
      </c>
      <c r="AY154" s="161" t="s">
        <v>151</v>
      </c>
    </row>
    <row r="155" spans="2:65" s="1" customFormat="1" ht="16.5" customHeight="1">
      <c r="B155" s="136"/>
      <c r="C155" s="137" t="s">
        <v>183</v>
      </c>
      <c r="D155" s="137" t="s">
        <v>154</v>
      </c>
      <c r="E155" s="138" t="s">
        <v>343</v>
      </c>
      <c r="F155" s="139" t="s">
        <v>344</v>
      </c>
      <c r="G155" s="140" t="s">
        <v>309</v>
      </c>
      <c r="H155" s="141">
        <v>51</v>
      </c>
      <c r="I155" s="142"/>
      <c r="J155" s="143">
        <f>ROUND(I155*H155,2)</f>
        <v>0</v>
      </c>
      <c r="K155" s="139" t="s">
        <v>310</v>
      </c>
      <c r="L155" s="32"/>
      <c r="M155" s="144" t="s">
        <v>1</v>
      </c>
      <c r="N155" s="145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86</v>
      </c>
      <c r="BK155" s="149">
        <f>ROUND(I155*H155,2)</f>
        <v>0</v>
      </c>
      <c r="BL155" s="16" t="s">
        <v>158</v>
      </c>
      <c r="BM155" s="148" t="s">
        <v>345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346</v>
      </c>
      <c r="H156" s="163">
        <v>51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86</v>
      </c>
      <c r="AY156" s="161" t="s">
        <v>151</v>
      </c>
    </row>
    <row r="157" spans="2:65" s="1" customFormat="1" ht="16.5" customHeight="1">
      <c r="B157" s="136"/>
      <c r="C157" s="137" t="s">
        <v>187</v>
      </c>
      <c r="D157" s="137" t="s">
        <v>154</v>
      </c>
      <c r="E157" s="138" t="s">
        <v>347</v>
      </c>
      <c r="F157" s="139" t="s">
        <v>348</v>
      </c>
      <c r="G157" s="140" t="s">
        <v>349</v>
      </c>
      <c r="H157" s="141">
        <v>93</v>
      </c>
      <c r="I157" s="142"/>
      <c r="J157" s="143">
        <f>ROUND(I157*H157,2)</f>
        <v>0</v>
      </c>
      <c r="K157" s="139" t="s">
        <v>310</v>
      </c>
      <c r="L157" s="32"/>
      <c r="M157" s="144" t="s">
        <v>1</v>
      </c>
      <c r="N157" s="145" t="s">
        <v>44</v>
      </c>
      <c r="P157" s="146">
        <f>O157*H157</f>
        <v>0</v>
      </c>
      <c r="Q157" s="146">
        <v>0.15478</v>
      </c>
      <c r="R157" s="146">
        <f>Q157*H157</f>
        <v>14.394539999999999</v>
      </c>
      <c r="S157" s="146">
        <v>0</v>
      </c>
      <c r="T157" s="147">
        <f>S157*H157</f>
        <v>0</v>
      </c>
      <c r="AR157" s="148" t="s">
        <v>158</v>
      </c>
      <c r="AT157" s="148" t="s">
        <v>154</v>
      </c>
      <c r="AU157" s="148" t="s">
        <v>89</v>
      </c>
      <c r="AY157" s="16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86</v>
      </c>
      <c r="BK157" s="149">
        <f>ROUND(I157*H157,2)</f>
        <v>0</v>
      </c>
      <c r="BL157" s="16" t="s">
        <v>158</v>
      </c>
      <c r="BM157" s="148" t="s">
        <v>350</v>
      </c>
    </row>
    <row r="158" spans="2:65" s="12" customFormat="1" ht="11.25">
      <c r="B158" s="160"/>
      <c r="D158" s="150" t="s">
        <v>312</v>
      </c>
      <c r="E158" s="161" t="s">
        <v>1</v>
      </c>
      <c r="F158" s="162" t="s">
        <v>351</v>
      </c>
      <c r="H158" s="163">
        <v>93</v>
      </c>
      <c r="I158" s="164"/>
      <c r="L158" s="160"/>
      <c r="M158" s="165"/>
      <c r="T158" s="166"/>
      <c r="AT158" s="161" t="s">
        <v>312</v>
      </c>
      <c r="AU158" s="161" t="s">
        <v>89</v>
      </c>
      <c r="AV158" s="12" t="s">
        <v>89</v>
      </c>
      <c r="AW158" s="12" t="s">
        <v>35</v>
      </c>
      <c r="AX158" s="12" t="s">
        <v>86</v>
      </c>
      <c r="AY158" s="161" t="s">
        <v>151</v>
      </c>
    </row>
    <row r="159" spans="2:65" s="1" customFormat="1" ht="16.5" customHeight="1">
      <c r="B159" s="136"/>
      <c r="C159" s="137" t="s">
        <v>191</v>
      </c>
      <c r="D159" s="137" t="s">
        <v>154</v>
      </c>
      <c r="E159" s="138" t="s">
        <v>352</v>
      </c>
      <c r="F159" s="139" t="s">
        <v>353</v>
      </c>
      <c r="G159" s="140" t="s">
        <v>354</v>
      </c>
      <c r="H159" s="141">
        <v>149</v>
      </c>
      <c r="I159" s="142"/>
      <c r="J159" s="143">
        <f>ROUND(I159*H159,2)</f>
        <v>0</v>
      </c>
      <c r="K159" s="139" t="s">
        <v>310</v>
      </c>
      <c r="L159" s="32"/>
      <c r="M159" s="144" t="s">
        <v>1</v>
      </c>
      <c r="N159" s="145" t="s">
        <v>44</v>
      </c>
      <c r="P159" s="146">
        <f>O159*H159</f>
        <v>0</v>
      </c>
      <c r="Q159" s="146">
        <v>2.0000000000000001E-4</v>
      </c>
      <c r="R159" s="146">
        <f>Q159*H159</f>
        <v>2.98E-2</v>
      </c>
      <c r="S159" s="146">
        <v>0</v>
      </c>
      <c r="T159" s="147">
        <f>S159*H159</f>
        <v>0</v>
      </c>
      <c r="AR159" s="148" t="s">
        <v>158</v>
      </c>
      <c r="AT159" s="148" t="s">
        <v>154</v>
      </c>
      <c r="AU159" s="148" t="s">
        <v>89</v>
      </c>
      <c r="AY159" s="16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86</v>
      </c>
      <c r="BK159" s="149">
        <f>ROUND(I159*H159,2)</f>
        <v>0</v>
      </c>
      <c r="BL159" s="16" t="s">
        <v>158</v>
      </c>
      <c r="BM159" s="148" t="s">
        <v>355</v>
      </c>
    </row>
    <row r="160" spans="2:65" s="12" customFormat="1" ht="11.25">
      <c r="B160" s="160"/>
      <c r="D160" s="150" t="s">
        <v>312</v>
      </c>
      <c r="E160" s="161" t="s">
        <v>1</v>
      </c>
      <c r="F160" s="162" t="s">
        <v>356</v>
      </c>
      <c r="H160" s="163">
        <v>149</v>
      </c>
      <c r="I160" s="164"/>
      <c r="L160" s="160"/>
      <c r="M160" s="165"/>
      <c r="T160" s="166"/>
      <c r="AT160" s="161" t="s">
        <v>312</v>
      </c>
      <c r="AU160" s="161" t="s">
        <v>89</v>
      </c>
      <c r="AV160" s="12" t="s">
        <v>89</v>
      </c>
      <c r="AW160" s="12" t="s">
        <v>35</v>
      </c>
      <c r="AX160" s="12" t="s">
        <v>79</v>
      </c>
      <c r="AY160" s="161" t="s">
        <v>151</v>
      </c>
    </row>
    <row r="161" spans="2:65" s="13" customFormat="1" ht="11.25">
      <c r="B161" s="167"/>
      <c r="D161" s="150" t="s">
        <v>312</v>
      </c>
      <c r="E161" s="168" t="s">
        <v>1</v>
      </c>
      <c r="F161" s="169" t="s">
        <v>320</v>
      </c>
      <c r="H161" s="170">
        <v>149</v>
      </c>
      <c r="I161" s="171"/>
      <c r="L161" s="167"/>
      <c r="M161" s="172"/>
      <c r="T161" s="173"/>
      <c r="AT161" s="168" t="s">
        <v>312</v>
      </c>
      <c r="AU161" s="168" t="s">
        <v>89</v>
      </c>
      <c r="AV161" s="13" t="s">
        <v>158</v>
      </c>
      <c r="AW161" s="13" t="s">
        <v>35</v>
      </c>
      <c r="AX161" s="13" t="s">
        <v>86</v>
      </c>
      <c r="AY161" s="168" t="s">
        <v>151</v>
      </c>
    </row>
    <row r="162" spans="2:65" s="1" customFormat="1" ht="16.5" customHeight="1">
      <c r="B162" s="136"/>
      <c r="C162" s="137" t="s">
        <v>195</v>
      </c>
      <c r="D162" s="137" t="s">
        <v>154</v>
      </c>
      <c r="E162" s="138" t="s">
        <v>357</v>
      </c>
      <c r="F162" s="139" t="s">
        <v>358</v>
      </c>
      <c r="G162" s="140" t="s">
        <v>354</v>
      </c>
      <c r="H162" s="141">
        <v>248.333</v>
      </c>
      <c r="I162" s="142"/>
      <c r="J162" s="143">
        <f>ROUND(I162*H162,2)</f>
        <v>0</v>
      </c>
      <c r="K162" s="139" t="s">
        <v>310</v>
      </c>
      <c r="L162" s="32"/>
      <c r="M162" s="144" t="s">
        <v>1</v>
      </c>
      <c r="N162" s="145" t="s">
        <v>44</v>
      </c>
      <c r="P162" s="146">
        <f>O162*H162</f>
        <v>0</v>
      </c>
      <c r="Q162" s="146">
        <v>6.2599999999999999E-3</v>
      </c>
      <c r="R162" s="146">
        <f>Q162*H162</f>
        <v>1.5545645800000001</v>
      </c>
      <c r="S162" s="146">
        <v>0</v>
      </c>
      <c r="T162" s="147">
        <f>S162*H162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86</v>
      </c>
      <c r="BK162" s="149">
        <f>ROUND(I162*H162,2)</f>
        <v>0</v>
      </c>
      <c r="BL162" s="16" t="s">
        <v>158</v>
      </c>
      <c r="BM162" s="148" t="s">
        <v>359</v>
      </c>
    </row>
    <row r="163" spans="2:65" s="12" customFormat="1" ht="11.25">
      <c r="B163" s="160"/>
      <c r="D163" s="150" t="s">
        <v>312</v>
      </c>
      <c r="E163" s="161" t="s">
        <v>1</v>
      </c>
      <c r="F163" s="162" t="s">
        <v>360</v>
      </c>
      <c r="H163" s="163">
        <v>248.333</v>
      </c>
      <c r="I163" s="164"/>
      <c r="L163" s="160"/>
      <c r="M163" s="165"/>
      <c r="T163" s="166"/>
      <c r="AT163" s="161" t="s">
        <v>312</v>
      </c>
      <c r="AU163" s="161" t="s">
        <v>89</v>
      </c>
      <c r="AV163" s="12" t="s">
        <v>89</v>
      </c>
      <c r="AW163" s="12" t="s">
        <v>35</v>
      </c>
      <c r="AX163" s="12" t="s">
        <v>86</v>
      </c>
      <c r="AY163" s="161" t="s">
        <v>151</v>
      </c>
    </row>
    <row r="164" spans="2:65" s="1" customFormat="1" ht="16.5" customHeight="1">
      <c r="B164" s="136"/>
      <c r="C164" s="137" t="s">
        <v>8</v>
      </c>
      <c r="D164" s="137" t="s">
        <v>154</v>
      </c>
      <c r="E164" s="138" t="s">
        <v>361</v>
      </c>
      <c r="F164" s="139" t="s">
        <v>362</v>
      </c>
      <c r="G164" s="140" t="s">
        <v>363</v>
      </c>
      <c r="H164" s="141">
        <v>1696.4</v>
      </c>
      <c r="I164" s="142"/>
      <c r="J164" s="143">
        <f>ROUND(I164*H164,2)</f>
        <v>0</v>
      </c>
      <c r="K164" s="139" t="s">
        <v>310</v>
      </c>
      <c r="L164" s="32"/>
      <c r="M164" s="144" t="s">
        <v>1</v>
      </c>
      <c r="N164" s="145" t="s">
        <v>44</v>
      </c>
      <c r="P164" s="146">
        <f>O164*H164</f>
        <v>0</v>
      </c>
      <c r="Q164" s="146">
        <v>1.4999999999999999E-4</v>
      </c>
      <c r="R164" s="146">
        <f>Q164*H164</f>
        <v>0.25445999999999996</v>
      </c>
      <c r="S164" s="146">
        <v>0</v>
      </c>
      <c r="T164" s="147">
        <f>S164*H164</f>
        <v>0</v>
      </c>
      <c r="AR164" s="148" t="s">
        <v>158</v>
      </c>
      <c r="AT164" s="148" t="s">
        <v>154</v>
      </c>
      <c r="AU164" s="148" t="s">
        <v>89</v>
      </c>
      <c r="AY164" s="16" t="s">
        <v>151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86</v>
      </c>
      <c r="BK164" s="149">
        <f>ROUND(I164*H164,2)</f>
        <v>0</v>
      </c>
      <c r="BL164" s="16" t="s">
        <v>158</v>
      </c>
      <c r="BM164" s="148" t="s">
        <v>364</v>
      </c>
    </row>
    <row r="165" spans="2:65" s="12" customFormat="1" ht="11.25">
      <c r="B165" s="160"/>
      <c r="D165" s="150" t="s">
        <v>312</v>
      </c>
      <c r="E165" s="161" t="s">
        <v>1</v>
      </c>
      <c r="F165" s="162" t="s">
        <v>365</v>
      </c>
      <c r="H165" s="163">
        <v>143.4</v>
      </c>
      <c r="I165" s="164"/>
      <c r="L165" s="160"/>
      <c r="M165" s="165"/>
      <c r="T165" s="166"/>
      <c r="AT165" s="161" t="s">
        <v>312</v>
      </c>
      <c r="AU165" s="161" t="s">
        <v>89</v>
      </c>
      <c r="AV165" s="12" t="s">
        <v>89</v>
      </c>
      <c r="AW165" s="12" t="s">
        <v>35</v>
      </c>
      <c r="AX165" s="12" t="s">
        <v>79</v>
      </c>
      <c r="AY165" s="161" t="s">
        <v>151</v>
      </c>
    </row>
    <row r="166" spans="2:65" s="12" customFormat="1" ht="11.25">
      <c r="B166" s="160"/>
      <c r="D166" s="150" t="s">
        <v>312</v>
      </c>
      <c r="E166" s="161" t="s">
        <v>1</v>
      </c>
      <c r="F166" s="162" t="s">
        <v>366</v>
      </c>
      <c r="H166" s="163">
        <v>1072.8</v>
      </c>
      <c r="I166" s="164"/>
      <c r="L166" s="160"/>
      <c r="M166" s="165"/>
      <c r="T166" s="166"/>
      <c r="AT166" s="161" t="s">
        <v>312</v>
      </c>
      <c r="AU166" s="161" t="s">
        <v>89</v>
      </c>
      <c r="AV166" s="12" t="s">
        <v>89</v>
      </c>
      <c r="AW166" s="12" t="s">
        <v>35</v>
      </c>
      <c r="AX166" s="12" t="s">
        <v>79</v>
      </c>
      <c r="AY166" s="161" t="s">
        <v>151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367</v>
      </c>
      <c r="H167" s="163">
        <v>422.45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79</v>
      </c>
      <c r="AY167" s="161" t="s">
        <v>151</v>
      </c>
    </row>
    <row r="168" spans="2:65" s="12" customFormat="1" ht="11.25">
      <c r="B168" s="160"/>
      <c r="D168" s="150" t="s">
        <v>312</v>
      </c>
      <c r="E168" s="161" t="s">
        <v>1</v>
      </c>
      <c r="F168" s="162" t="s">
        <v>368</v>
      </c>
      <c r="H168" s="163">
        <v>57.75</v>
      </c>
      <c r="I168" s="164"/>
      <c r="L168" s="160"/>
      <c r="M168" s="165"/>
      <c r="T168" s="166"/>
      <c r="AT168" s="161" t="s">
        <v>312</v>
      </c>
      <c r="AU168" s="161" t="s">
        <v>89</v>
      </c>
      <c r="AV168" s="12" t="s">
        <v>89</v>
      </c>
      <c r="AW168" s="12" t="s">
        <v>35</v>
      </c>
      <c r="AX168" s="12" t="s">
        <v>79</v>
      </c>
      <c r="AY168" s="161" t="s">
        <v>151</v>
      </c>
    </row>
    <row r="169" spans="2:65" s="13" customFormat="1" ht="11.25">
      <c r="B169" s="167"/>
      <c r="D169" s="150" t="s">
        <v>312</v>
      </c>
      <c r="E169" s="168" t="s">
        <v>1</v>
      </c>
      <c r="F169" s="169" t="s">
        <v>320</v>
      </c>
      <c r="H169" s="170">
        <v>1696.4</v>
      </c>
      <c r="I169" s="171"/>
      <c r="L169" s="167"/>
      <c r="M169" s="172"/>
      <c r="T169" s="173"/>
      <c r="AT169" s="168" t="s">
        <v>312</v>
      </c>
      <c r="AU169" s="168" t="s">
        <v>89</v>
      </c>
      <c r="AV169" s="13" t="s">
        <v>158</v>
      </c>
      <c r="AW169" s="13" t="s">
        <v>35</v>
      </c>
      <c r="AX169" s="13" t="s">
        <v>86</v>
      </c>
      <c r="AY169" s="168" t="s">
        <v>151</v>
      </c>
    </row>
    <row r="170" spans="2:65" s="1" customFormat="1" ht="16.5" customHeight="1">
      <c r="B170" s="136"/>
      <c r="C170" s="137" t="s">
        <v>204</v>
      </c>
      <c r="D170" s="137" t="s">
        <v>154</v>
      </c>
      <c r="E170" s="138" t="s">
        <v>369</v>
      </c>
      <c r="F170" s="139" t="s">
        <v>370</v>
      </c>
      <c r="G170" s="140" t="s">
        <v>363</v>
      </c>
      <c r="H170" s="141">
        <v>1087.95</v>
      </c>
      <c r="I170" s="142"/>
      <c r="J170" s="143">
        <f>ROUND(I170*H170,2)</f>
        <v>0</v>
      </c>
      <c r="K170" s="139" t="s">
        <v>310</v>
      </c>
      <c r="L170" s="32"/>
      <c r="M170" s="144" t="s">
        <v>1</v>
      </c>
      <c r="N170" s="145" t="s">
        <v>44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158</v>
      </c>
      <c r="AT170" s="148" t="s">
        <v>154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371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365</v>
      </c>
      <c r="H171" s="163">
        <v>143.4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79</v>
      </c>
      <c r="AY171" s="161" t="s">
        <v>151</v>
      </c>
    </row>
    <row r="172" spans="2:65" s="12" customFormat="1" ht="11.25">
      <c r="B172" s="160"/>
      <c r="D172" s="150" t="s">
        <v>312</v>
      </c>
      <c r="E172" s="161" t="s">
        <v>1</v>
      </c>
      <c r="F172" s="162" t="s">
        <v>372</v>
      </c>
      <c r="H172" s="163">
        <v>796.4</v>
      </c>
      <c r="I172" s="164"/>
      <c r="L172" s="160"/>
      <c r="M172" s="165"/>
      <c r="T172" s="166"/>
      <c r="AT172" s="161" t="s">
        <v>312</v>
      </c>
      <c r="AU172" s="161" t="s">
        <v>89</v>
      </c>
      <c r="AV172" s="12" t="s">
        <v>89</v>
      </c>
      <c r="AW172" s="12" t="s">
        <v>35</v>
      </c>
      <c r="AX172" s="12" t="s">
        <v>79</v>
      </c>
      <c r="AY172" s="161" t="s">
        <v>151</v>
      </c>
    </row>
    <row r="173" spans="2:65" s="12" customFormat="1" ht="11.25">
      <c r="B173" s="160"/>
      <c r="D173" s="150" t="s">
        <v>312</v>
      </c>
      <c r="E173" s="161" t="s">
        <v>1</v>
      </c>
      <c r="F173" s="162" t="s">
        <v>373</v>
      </c>
      <c r="H173" s="163">
        <v>148.15</v>
      </c>
      <c r="I173" s="164"/>
      <c r="L173" s="160"/>
      <c r="M173" s="165"/>
      <c r="T173" s="166"/>
      <c r="AT173" s="161" t="s">
        <v>312</v>
      </c>
      <c r="AU173" s="161" t="s">
        <v>89</v>
      </c>
      <c r="AV173" s="12" t="s">
        <v>89</v>
      </c>
      <c r="AW173" s="12" t="s">
        <v>35</v>
      </c>
      <c r="AX173" s="12" t="s">
        <v>79</v>
      </c>
      <c r="AY173" s="161" t="s">
        <v>151</v>
      </c>
    </row>
    <row r="174" spans="2:65" s="13" customFormat="1" ht="11.25">
      <c r="B174" s="167"/>
      <c r="D174" s="150" t="s">
        <v>312</v>
      </c>
      <c r="E174" s="168" t="s">
        <v>1</v>
      </c>
      <c r="F174" s="169" t="s">
        <v>320</v>
      </c>
      <c r="H174" s="170">
        <v>1087.95</v>
      </c>
      <c r="I174" s="171"/>
      <c r="L174" s="167"/>
      <c r="M174" s="172"/>
      <c r="T174" s="173"/>
      <c r="AT174" s="168" t="s">
        <v>312</v>
      </c>
      <c r="AU174" s="168" t="s">
        <v>89</v>
      </c>
      <c r="AV174" s="13" t="s">
        <v>158</v>
      </c>
      <c r="AW174" s="13" t="s">
        <v>35</v>
      </c>
      <c r="AX174" s="13" t="s">
        <v>86</v>
      </c>
      <c r="AY174" s="168" t="s">
        <v>151</v>
      </c>
    </row>
    <row r="175" spans="2:65" s="1" customFormat="1" ht="16.5" customHeight="1">
      <c r="B175" s="136"/>
      <c r="C175" s="174" t="s">
        <v>208</v>
      </c>
      <c r="D175" s="174" t="s">
        <v>374</v>
      </c>
      <c r="E175" s="175" t="s">
        <v>375</v>
      </c>
      <c r="F175" s="176" t="s">
        <v>376</v>
      </c>
      <c r="G175" s="177" t="s">
        <v>377</v>
      </c>
      <c r="H175" s="178">
        <v>221.30799999999999</v>
      </c>
      <c r="I175" s="179"/>
      <c r="J175" s="180">
        <f>ROUND(I175*H175,2)</f>
        <v>0</v>
      </c>
      <c r="K175" s="176" t="s">
        <v>1</v>
      </c>
      <c r="L175" s="181"/>
      <c r="M175" s="182" t="s">
        <v>1</v>
      </c>
      <c r="N175" s="183" t="s">
        <v>44</v>
      </c>
      <c r="P175" s="146">
        <f>O175*H175</f>
        <v>0</v>
      </c>
      <c r="Q175" s="146">
        <v>1</v>
      </c>
      <c r="R175" s="146">
        <f>Q175*H175</f>
        <v>221.30799999999999</v>
      </c>
      <c r="S175" s="146">
        <v>0</v>
      </c>
      <c r="T175" s="147">
        <f>S175*H175</f>
        <v>0</v>
      </c>
      <c r="AR175" s="148" t="s">
        <v>183</v>
      </c>
      <c r="AT175" s="148" t="s">
        <v>374</v>
      </c>
      <c r="AU175" s="148" t="s">
        <v>89</v>
      </c>
      <c r="AY175" s="16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86</v>
      </c>
      <c r="BK175" s="149">
        <f>ROUND(I175*H175,2)</f>
        <v>0</v>
      </c>
      <c r="BL175" s="16" t="s">
        <v>158</v>
      </c>
      <c r="BM175" s="148" t="s">
        <v>378</v>
      </c>
    </row>
    <row r="176" spans="2:65" s="12" customFormat="1" ht="11.25">
      <c r="B176" s="160"/>
      <c r="D176" s="150" t="s">
        <v>312</v>
      </c>
      <c r="E176" s="161" t="s">
        <v>1</v>
      </c>
      <c r="F176" s="162" t="s">
        <v>379</v>
      </c>
      <c r="H176" s="163">
        <v>17.46</v>
      </c>
      <c r="I176" s="164"/>
      <c r="L176" s="160"/>
      <c r="M176" s="165"/>
      <c r="T176" s="166"/>
      <c r="AT176" s="161" t="s">
        <v>312</v>
      </c>
      <c r="AU176" s="161" t="s">
        <v>89</v>
      </c>
      <c r="AV176" s="12" t="s">
        <v>89</v>
      </c>
      <c r="AW176" s="12" t="s">
        <v>35</v>
      </c>
      <c r="AX176" s="12" t="s">
        <v>79</v>
      </c>
      <c r="AY176" s="161" t="s">
        <v>151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380</v>
      </c>
      <c r="H177" s="163">
        <v>143.43299999999999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79</v>
      </c>
      <c r="AY177" s="161" t="s">
        <v>151</v>
      </c>
    </row>
    <row r="178" spans="2:65" s="12" customFormat="1" ht="11.25">
      <c r="B178" s="160"/>
      <c r="D178" s="150" t="s">
        <v>312</v>
      </c>
      <c r="E178" s="161" t="s">
        <v>1</v>
      </c>
      <c r="F178" s="162" t="s">
        <v>381</v>
      </c>
      <c r="H178" s="163">
        <v>51.454000000000001</v>
      </c>
      <c r="I178" s="164"/>
      <c r="L178" s="160"/>
      <c r="M178" s="165"/>
      <c r="T178" s="166"/>
      <c r="AT178" s="161" t="s">
        <v>312</v>
      </c>
      <c r="AU178" s="161" t="s">
        <v>89</v>
      </c>
      <c r="AV178" s="12" t="s">
        <v>89</v>
      </c>
      <c r="AW178" s="12" t="s">
        <v>35</v>
      </c>
      <c r="AX178" s="12" t="s">
        <v>79</v>
      </c>
      <c r="AY178" s="161" t="s">
        <v>151</v>
      </c>
    </row>
    <row r="179" spans="2:65" s="12" customFormat="1" ht="11.25">
      <c r="B179" s="160"/>
      <c r="D179" s="150" t="s">
        <v>312</v>
      </c>
      <c r="E179" s="161" t="s">
        <v>1</v>
      </c>
      <c r="F179" s="162" t="s">
        <v>382</v>
      </c>
      <c r="H179" s="163">
        <v>3.5169999999999999</v>
      </c>
      <c r="I179" s="164"/>
      <c r="L179" s="160"/>
      <c r="M179" s="165"/>
      <c r="T179" s="166"/>
      <c r="AT179" s="161" t="s">
        <v>312</v>
      </c>
      <c r="AU179" s="161" t="s">
        <v>89</v>
      </c>
      <c r="AV179" s="12" t="s">
        <v>89</v>
      </c>
      <c r="AW179" s="12" t="s">
        <v>35</v>
      </c>
      <c r="AX179" s="12" t="s">
        <v>79</v>
      </c>
      <c r="AY179" s="161" t="s">
        <v>151</v>
      </c>
    </row>
    <row r="180" spans="2:65" s="12" customFormat="1" ht="11.25">
      <c r="B180" s="160"/>
      <c r="D180" s="150" t="s">
        <v>312</v>
      </c>
      <c r="E180" s="161" t="s">
        <v>1</v>
      </c>
      <c r="F180" s="162" t="s">
        <v>383</v>
      </c>
      <c r="H180" s="163">
        <v>5.444</v>
      </c>
      <c r="I180" s="164"/>
      <c r="L180" s="160"/>
      <c r="M180" s="165"/>
      <c r="T180" s="166"/>
      <c r="AT180" s="161" t="s">
        <v>312</v>
      </c>
      <c r="AU180" s="161" t="s">
        <v>89</v>
      </c>
      <c r="AV180" s="12" t="s">
        <v>89</v>
      </c>
      <c r="AW180" s="12" t="s">
        <v>35</v>
      </c>
      <c r="AX180" s="12" t="s">
        <v>79</v>
      </c>
      <c r="AY180" s="161" t="s">
        <v>151</v>
      </c>
    </row>
    <row r="181" spans="2:65" s="13" customFormat="1" ht="11.25">
      <c r="B181" s="167"/>
      <c r="D181" s="150" t="s">
        <v>312</v>
      </c>
      <c r="E181" s="168" t="s">
        <v>1</v>
      </c>
      <c r="F181" s="169" t="s">
        <v>320</v>
      </c>
      <c r="H181" s="170">
        <v>221.30799999999999</v>
      </c>
      <c r="I181" s="171"/>
      <c r="L181" s="167"/>
      <c r="M181" s="172"/>
      <c r="T181" s="173"/>
      <c r="AT181" s="168" t="s">
        <v>312</v>
      </c>
      <c r="AU181" s="168" t="s">
        <v>89</v>
      </c>
      <c r="AV181" s="13" t="s">
        <v>158</v>
      </c>
      <c r="AW181" s="13" t="s">
        <v>35</v>
      </c>
      <c r="AX181" s="13" t="s">
        <v>86</v>
      </c>
      <c r="AY181" s="168" t="s">
        <v>151</v>
      </c>
    </row>
    <row r="182" spans="2:65" s="1" customFormat="1" ht="16.5" customHeight="1">
      <c r="B182" s="136"/>
      <c r="C182" s="137" t="s">
        <v>212</v>
      </c>
      <c r="D182" s="137" t="s">
        <v>154</v>
      </c>
      <c r="E182" s="138" t="s">
        <v>384</v>
      </c>
      <c r="F182" s="139" t="s">
        <v>385</v>
      </c>
      <c r="G182" s="140" t="s">
        <v>354</v>
      </c>
      <c r="H182" s="141">
        <v>14</v>
      </c>
      <c r="I182" s="142"/>
      <c r="J182" s="143">
        <f>ROUND(I182*H182,2)</f>
        <v>0</v>
      </c>
      <c r="K182" s="139" t="s">
        <v>1</v>
      </c>
      <c r="L182" s="32"/>
      <c r="M182" s="144" t="s">
        <v>1</v>
      </c>
      <c r="N182" s="145" t="s">
        <v>44</v>
      </c>
      <c r="P182" s="146">
        <f>O182*H182</f>
        <v>0</v>
      </c>
      <c r="Q182" s="146">
        <v>3.3300000000000003E-2</v>
      </c>
      <c r="R182" s="146">
        <f>Q182*H182</f>
        <v>0.46620000000000006</v>
      </c>
      <c r="S182" s="146">
        <v>0</v>
      </c>
      <c r="T182" s="147">
        <f>S182*H182</f>
        <v>0</v>
      </c>
      <c r="AR182" s="148" t="s">
        <v>158</v>
      </c>
      <c r="AT182" s="148" t="s">
        <v>154</v>
      </c>
      <c r="AU182" s="148" t="s">
        <v>89</v>
      </c>
      <c r="AY182" s="16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86</v>
      </c>
      <c r="BK182" s="149">
        <f>ROUND(I182*H182,2)</f>
        <v>0</v>
      </c>
      <c r="BL182" s="16" t="s">
        <v>158</v>
      </c>
      <c r="BM182" s="148" t="s">
        <v>386</v>
      </c>
    </row>
    <row r="183" spans="2:65" s="1" customFormat="1" ht="19.5">
      <c r="B183" s="32"/>
      <c r="D183" s="150" t="s">
        <v>167</v>
      </c>
      <c r="F183" s="151" t="s">
        <v>387</v>
      </c>
      <c r="I183" s="152"/>
      <c r="L183" s="32"/>
      <c r="M183" s="153"/>
      <c r="T183" s="56"/>
      <c r="AT183" s="16" t="s">
        <v>167</v>
      </c>
      <c r="AU183" s="16" t="s">
        <v>89</v>
      </c>
    </row>
    <row r="184" spans="2:65" s="12" customFormat="1" ht="11.25">
      <c r="B184" s="160"/>
      <c r="D184" s="150" t="s">
        <v>312</v>
      </c>
      <c r="E184" s="161" t="s">
        <v>1</v>
      </c>
      <c r="F184" s="162" t="s">
        <v>388</v>
      </c>
      <c r="H184" s="163">
        <v>9</v>
      </c>
      <c r="I184" s="164"/>
      <c r="L184" s="160"/>
      <c r="M184" s="165"/>
      <c r="T184" s="166"/>
      <c r="AT184" s="161" t="s">
        <v>312</v>
      </c>
      <c r="AU184" s="161" t="s">
        <v>89</v>
      </c>
      <c r="AV184" s="12" t="s">
        <v>89</v>
      </c>
      <c r="AW184" s="12" t="s">
        <v>35</v>
      </c>
      <c r="AX184" s="12" t="s">
        <v>79</v>
      </c>
      <c r="AY184" s="161" t="s">
        <v>151</v>
      </c>
    </row>
    <row r="185" spans="2:65" s="12" customFormat="1" ht="11.25">
      <c r="B185" s="160"/>
      <c r="D185" s="150" t="s">
        <v>312</v>
      </c>
      <c r="E185" s="161" t="s">
        <v>1</v>
      </c>
      <c r="F185" s="162" t="s">
        <v>389</v>
      </c>
      <c r="H185" s="163">
        <v>5</v>
      </c>
      <c r="I185" s="164"/>
      <c r="L185" s="160"/>
      <c r="M185" s="165"/>
      <c r="T185" s="166"/>
      <c r="AT185" s="161" t="s">
        <v>312</v>
      </c>
      <c r="AU185" s="161" t="s">
        <v>89</v>
      </c>
      <c r="AV185" s="12" t="s">
        <v>89</v>
      </c>
      <c r="AW185" s="12" t="s">
        <v>35</v>
      </c>
      <c r="AX185" s="12" t="s">
        <v>79</v>
      </c>
      <c r="AY185" s="161" t="s">
        <v>151</v>
      </c>
    </row>
    <row r="186" spans="2:65" s="13" customFormat="1" ht="11.25">
      <c r="B186" s="167"/>
      <c r="D186" s="150" t="s">
        <v>312</v>
      </c>
      <c r="E186" s="168" t="s">
        <v>1</v>
      </c>
      <c r="F186" s="169" t="s">
        <v>320</v>
      </c>
      <c r="H186" s="170">
        <v>14</v>
      </c>
      <c r="I186" s="171"/>
      <c r="L186" s="167"/>
      <c r="M186" s="172"/>
      <c r="T186" s="173"/>
      <c r="AT186" s="168" t="s">
        <v>312</v>
      </c>
      <c r="AU186" s="168" t="s">
        <v>89</v>
      </c>
      <c r="AV186" s="13" t="s">
        <v>158</v>
      </c>
      <c r="AW186" s="13" t="s">
        <v>35</v>
      </c>
      <c r="AX186" s="13" t="s">
        <v>86</v>
      </c>
      <c r="AY186" s="168" t="s">
        <v>151</v>
      </c>
    </row>
    <row r="187" spans="2:65" s="1" customFormat="1" ht="16.5" customHeight="1">
      <c r="B187" s="136"/>
      <c r="C187" s="137" t="s">
        <v>216</v>
      </c>
      <c r="D187" s="137" t="s">
        <v>154</v>
      </c>
      <c r="E187" s="138" t="s">
        <v>390</v>
      </c>
      <c r="F187" s="139" t="s">
        <v>391</v>
      </c>
      <c r="G187" s="140" t="s">
        <v>349</v>
      </c>
      <c r="H187" s="141">
        <v>114</v>
      </c>
      <c r="I187" s="142"/>
      <c r="J187" s="143">
        <f>ROUND(I187*H187,2)</f>
        <v>0</v>
      </c>
      <c r="K187" s="139" t="s">
        <v>1</v>
      </c>
      <c r="L187" s="32"/>
      <c r="M187" s="144" t="s">
        <v>1</v>
      </c>
      <c r="N187" s="145" t="s">
        <v>44</v>
      </c>
      <c r="P187" s="146">
        <f>O187*H187</f>
        <v>0</v>
      </c>
      <c r="Q187" s="146">
        <v>3.363E-2</v>
      </c>
      <c r="R187" s="146">
        <f>Q187*H187</f>
        <v>3.8338200000000002</v>
      </c>
      <c r="S187" s="146">
        <v>0</v>
      </c>
      <c r="T187" s="147">
        <f>S187*H187</f>
        <v>0</v>
      </c>
      <c r="AR187" s="148" t="s">
        <v>158</v>
      </c>
      <c r="AT187" s="148" t="s">
        <v>154</v>
      </c>
      <c r="AU187" s="148" t="s">
        <v>89</v>
      </c>
      <c r="AY187" s="16" t="s">
        <v>151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86</v>
      </c>
      <c r="BK187" s="149">
        <f>ROUND(I187*H187,2)</f>
        <v>0</v>
      </c>
      <c r="BL187" s="16" t="s">
        <v>158</v>
      </c>
      <c r="BM187" s="148" t="s">
        <v>392</v>
      </c>
    </row>
    <row r="188" spans="2:65" s="12" customFormat="1" ht="11.25">
      <c r="B188" s="160"/>
      <c r="D188" s="150" t="s">
        <v>312</v>
      </c>
      <c r="E188" s="161" t="s">
        <v>1</v>
      </c>
      <c r="F188" s="162" t="s">
        <v>393</v>
      </c>
      <c r="H188" s="163">
        <v>114</v>
      </c>
      <c r="I188" s="164"/>
      <c r="L188" s="160"/>
      <c r="M188" s="165"/>
      <c r="T188" s="166"/>
      <c r="AT188" s="161" t="s">
        <v>312</v>
      </c>
      <c r="AU188" s="161" t="s">
        <v>89</v>
      </c>
      <c r="AV188" s="12" t="s">
        <v>89</v>
      </c>
      <c r="AW188" s="12" t="s">
        <v>35</v>
      </c>
      <c r="AX188" s="12" t="s">
        <v>86</v>
      </c>
      <c r="AY188" s="161" t="s">
        <v>151</v>
      </c>
    </row>
    <row r="189" spans="2:65" s="1" customFormat="1" ht="16.5" customHeight="1">
      <c r="B189" s="136"/>
      <c r="C189" s="137" t="s">
        <v>220</v>
      </c>
      <c r="D189" s="137" t="s">
        <v>154</v>
      </c>
      <c r="E189" s="138" t="s">
        <v>394</v>
      </c>
      <c r="F189" s="139" t="s">
        <v>395</v>
      </c>
      <c r="G189" s="140" t="s">
        <v>349</v>
      </c>
      <c r="H189" s="141">
        <v>114</v>
      </c>
      <c r="I189" s="142"/>
      <c r="J189" s="143">
        <f>ROUND(I189*H189,2)</f>
        <v>0</v>
      </c>
      <c r="K189" s="139" t="s">
        <v>310</v>
      </c>
      <c r="L189" s="32"/>
      <c r="M189" s="144" t="s">
        <v>1</v>
      </c>
      <c r="N189" s="145" t="s">
        <v>44</v>
      </c>
      <c r="P189" s="146">
        <f>O189*H189</f>
        <v>0</v>
      </c>
      <c r="Q189" s="146">
        <v>3.6999999999999999E-4</v>
      </c>
      <c r="R189" s="146">
        <f>Q189*H189</f>
        <v>4.2180000000000002E-2</v>
      </c>
      <c r="S189" s="146">
        <v>0</v>
      </c>
      <c r="T189" s="147">
        <f>S189*H189</f>
        <v>0</v>
      </c>
      <c r="AR189" s="148" t="s">
        <v>158</v>
      </c>
      <c r="AT189" s="148" t="s">
        <v>154</v>
      </c>
      <c r="AU189" s="148" t="s">
        <v>89</v>
      </c>
      <c r="AY189" s="16" t="s">
        <v>151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86</v>
      </c>
      <c r="BK189" s="149">
        <f>ROUND(I189*H189,2)</f>
        <v>0</v>
      </c>
      <c r="BL189" s="16" t="s">
        <v>158</v>
      </c>
      <c r="BM189" s="148" t="s">
        <v>396</v>
      </c>
    </row>
    <row r="190" spans="2:65" s="1" customFormat="1" ht="16.5" customHeight="1">
      <c r="B190" s="136"/>
      <c r="C190" s="137" t="s">
        <v>224</v>
      </c>
      <c r="D190" s="137" t="s">
        <v>154</v>
      </c>
      <c r="E190" s="138" t="s">
        <v>397</v>
      </c>
      <c r="F190" s="139" t="s">
        <v>398</v>
      </c>
      <c r="G190" s="140" t="s">
        <v>354</v>
      </c>
      <c r="H190" s="141">
        <v>19</v>
      </c>
      <c r="I190" s="142"/>
      <c r="J190" s="143">
        <f>ROUND(I190*H190,2)</f>
        <v>0</v>
      </c>
      <c r="K190" s="139" t="s">
        <v>310</v>
      </c>
      <c r="L190" s="32"/>
      <c r="M190" s="144" t="s">
        <v>1</v>
      </c>
      <c r="N190" s="145" t="s">
        <v>44</v>
      </c>
      <c r="P190" s="146">
        <f>O190*H190</f>
        <v>0</v>
      </c>
      <c r="Q190" s="146">
        <v>3.6900000000000001E-3</v>
      </c>
      <c r="R190" s="146">
        <f>Q190*H190</f>
        <v>7.0110000000000006E-2</v>
      </c>
      <c r="S190" s="146">
        <v>0</v>
      </c>
      <c r="T190" s="147">
        <f>S190*H190</f>
        <v>0</v>
      </c>
      <c r="AR190" s="148" t="s">
        <v>158</v>
      </c>
      <c r="AT190" s="148" t="s">
        <v>154</v>
      </c>
      <c r="AU190" s="148" t="s">
        <v>89</v>
      </c>
      <c r="AY190" s="16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86</v>
      </c>
      <c r="BK190" s="149">
        <f>ROUND(I190*H190,2)</f>
        <v>0</v>
      </c>
      <c r="BL190" s="16" t="s">
        <v>158</v>
      </c>
      <c r="BM190" s="148" t="s">
        <v>399</v>
      </c>
    </row>
    <row r="191" spans="2:65" s="12" customFormat="1" ht="11.25">
      <c r="B191" s="160"/>
      <c r="D191" s="150" t="s">
        <v>312</v>
      </c>
      <c r="E191" s="161" t="s">
        <v>1</v>
      </c>
      <c r="F191" s="162" t="s">
        <v>400</v>
      </c>
      <c r="H191" s="163">
        <v>19</v>
      </c>
      <c r="I191" s="164"/>
      <c r="L191" s="160"/>
      <c r="M191" s="165"/>
      <c r="T191" s="166"/>
      <c r="AT191" s="161" t="s">
        <v>312</v>
      </c>
      <c r="AU191" s="161" t="s">
        <v>89</v>
      </c>
      <c r="AV191" s="12" t="s">
        <v>89</v>
      </c>
      <c r="AW191" s="12" t="s">
        <v>35</v>
      </c>
      <c r="AX191" s="12" t="s">
        <v>86</v>
      </c>
      <c r="AY191" s="161" t="s">
        <v>151</v>
      </c>
    </row>
    <row r="192" spans="2:65" s="1" customFormat="1" ht="16.5" customHeight="1">
      <c r="B192" s="136"/>
      <c r="C192" s="174" t="s">
        <v>229</v>
      </c>
      <c r="D192" s="174" t="s">
        <v>374</v>
      </c>
      <c r="E192" s="175" t="s">
        <v>401</v>
      </c>
      <c r="F192" s="176" t="s">
        <v>402</v>
      </c>
      <c r="G192" s="177" t="s">
        <v>349</v>
      </c>
      <c r="H192" s="178">
        <v>114</v>
      </c>
      <c r="I192" s="179"/>
      <c r="J192" s="180">
        <f>ROUND(I192*H192,2)</f>
        <v>0</v>
      </c>
      <c r="K192" s="176" t="s">
        <v>310</v>
      </c>
      <c r="L192" s="181"/>
      <c r="M192" s="182" t="s">
        <v>1</v>
      </c>
      <c r="N192" s="183" t="s">
        <v>44</v>
      </c>
      <c r="P192" s="146">
        <f>O192*H192</f>
        <v>0</v>
      </c>
      <c r="Q192" s="146">
        <v>9.8700000000000003E-3</v>
      </c>
      <c r="R192" s="146">
        <f>Q192*H192</f>
        <v>1.1251800000000001</v>
      </c>
      <c r="S192" s="146">
        <v>0</v>
      </c>
      <c r="T192" s="147">
        <f>S192*H192</f>
        <v>0</v>
      </c>
      <c r="AR192" s="148" t="s">
        <v>183</v>
      </c>
      <c r="AT192" s="148" t="s">
        <v>374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403</v>
      </c>
    </row>
    <row r="193" spans="2:65" s="1" customFormat="1" ht="16.5" customHeight="1">
      <c r="B193" s="136"/>
      <c r="C193" s="174" t="s">
        <v>236</v>
      </c>
      <c r="D193" s="174" t="s">
        <v>374</v>
      </c>
      <c r="E193" s="175" t="s">
        <v>404</v>
      </c>
      <c r="F193" s="176" t="s">
        <v>405</v>
      </c>
      <c r="G193" s="177" t="s">
        <v>354</v>
      </c>
      <c r="H193" s="178">
        <v>19</v>
      </c>
      <c r="I193" s="179"/>
      <c r="J193" s="180">
        <f>ROUND(I193*H193,2)</f>
        <v>0</v>
      </c>
      <c r="K193" s="176" t="s">
        <v>310</v>
      </c>
      <c r="L193" s="181"/>
      <c r="M193" s="182" t="s">
        <v>1</v>
      </c>
      <c r="N193" s="183" t="s">
        <v>44</v>
      </c>
      <c r="P193" s="146">
        <f>O193*H193</f>
        <v>0</v>
      </c>
      <c r="Q193" s="146">
        <v>2.3400000000000001E-3</v>
      </c>
      <c r="R193" s="146">
        <f>Q193*H193</f>
        <v>4.446E-2</v>
      </c>
      <c r="S193" s="146">
        <v>0</v>
      </c>
      <c r="T193" s="147">
        <f>S193*H193</f>
        <v>0</v>
      </c>
      <c r="AR193" s="148" t="s">
        <v>183</v>
      </c>
      <c r="AT193" s="148" t="s">
        <v>374</v>
      </c>
      <c r="AU193" s="148" t="s">
        <v>89</v>
      </c>
      <c r="AY193" s="16" t="s">
        <v>151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86</v>
      </c>
      <c r="BK193" s="149">
        <f>ROUND(I193*H193,2)</f>
        <v>0</v>
      </c>
      <c r="BL193" s="16" t="s">
        <v>158</v>
      </c>
      <c r="BM193" s="148" t="s">
        <v>406</v>
      </c>
    </row>
    <row r="194" spans="2:65" s="1" customFormat="1" ht="16.5" customHeight="1">
      <c r="B194" s="136"/>
      <c r="C194" s="174" t="s">
        <v>7</v>
      </c>
      <c r="D194" s="174" t="s">
        <v>374</v>
      </c>
      <c r="E194" s="175" t="s">
        <v>407</v>
      </c>
      <c r="F194" s="176" t="s">
        <v>408</v>
      </c>
      <c r="G194" s="177" t="s">
        <v>354</v>
      </c>
      <c r="H194" s="178">
        <v>19</v>
      </c>
      <c r="I194" s="179"/>
      <c r="J194" s="180">
        <f>ROUND(I194*H194,2)</f>
        <v>0</v>
      </c>
      <c r="K194" s="176" t="s">
        <v>310</v>
      </c>
      <c r="L194" s="181"/>
      <c r="M194" s="182" t="s">
        <v>1</v>
      </c>
      <c r="N194" s="183" t="s">
        <v>44</v>
      </c>
      <c r="P194" s="146">
        <f>O194*H194</f>
        <v>0</v>
      </c>
      <c r="Q194" s="146">
        <v>1.1900000000000001E-3</v>
      </c>
      <c r="R194" s="146">
        <f>Q194*H194</f>
        <v>2.2610000000000002E-2</v>
      </c>
      <c r="S194" s="146">
        <v>0</v>
      </c>
      <c r="T194" s="147">
        <f>S194*H194</f>
        <v>0</v>
      </c>
      <c r="AR194" s="148" t="s">
        <v>183</v>
      </c>
      <c r="AT194" s="148" t="s">
        <v>374</v>
      </c>
      <c r="AU194" s="148" t="s">
        <v>89</v>
      </c>
      <c r="AY194" s="16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86</v>
      </c>
      <c r="BK194" s="149">
        <f>ROUND(I194*H194,2)</f>
        <v>0</v>
      </c>
      <c r="BL194" s="16" t="s">
        <v>158</v>
      </c>
      <c r="BM194" s="148" t="s">
        <v>409</v>
      </c>
    </row>
    <row r="195" spans="2:65" s="1" customFormat="1" ht="16.5" customHeight="1">
      <c r="B195" s="136"/>
      <c r="C195" s="174" t="s">
        <v>245</v>
      </c>
      <c r="D195" s="174" t="s">
        <v>374</v>
      </c>
      <c r="E195" s="175" t="s">
        <v>410</v>
      </c>
      <c r="F195" s="176" t="s">
        <v>411</v>
      </c>
      <c r="G195" s="177" t="s">
        <v>354</v>
      </c>
      <c r="H195" s="178">
        <v>19</v>
      </c>
      <c r="I195" s="179"/>
      <c r="J195" s="180">
        <f>ROUND(I195*H195,2)</f>
        <v>0</v>
      </c>
      <c r="K195" s="176" t="s">
        <v>310</v>
      </c>
      <c r="L195" s="181"/>
      <c r="M195" s="182" t="s">
        <v>1</v>
      </c>
      <c r="N195" s="183" t="s">
        <v>44</v>
      </c>
      <c r="P195" s="146">
        <f>O195*H195</f>
        <v>0</v>
      </c>
      <c r="Q195" s="146">
        <v>1.1299999999999999E-2</v>
      </c>
      <c r="R195" s="146">
        <f>Q195*H195</f>
        <v>0.21469999999999997</v>
      </c>
      <c r="S195" s="146">
        <v>0</v>
      </c>
      <c r="T195" s="147">
        <f>S195*H195</f>
        <v>0</v>
      </c>
      <c r="AR195" s="148" t="s">
        <v>183</v>
      </c>
      <c r="AT195" s="148" t="s">
        <v>374</v>
      </c>
      <c r="AU195" s="148" t="s">
        <v>89</v>
      </c>
      <c r="AY195" s="16" t="s">
        <v>151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86</v>
      </c>
      <c r="BK195" s="149">
        <f>ROUND(I195*H195,2)</f>
        <v>0</v>
      </c>
      <c r="BL195" s="16" t="s">
        <v>158</v>
      </c>
      <c r="BM195" s="148" t="s">
        <v>412</v>
      </c>
    </row>
    <row r="196" spans="2:65" s="1" customFormat="1" ht="16.5" customHeight="1">
      <c r="B196" s="136"/>
      <c r="C196" s="137" t="s">
        <v>251</v>
      </c>
      <c r="D196" s="137" t="s">
        <v>154</v>
      </c>
      <c r="E196" s="138" t="s">
        <v>413</v>
      </c>
      <c r="F196" s="139" t="s">
        <v>414</v>
      </c>
      <c r="G196" s="140" t="s">
        <v>349</v>
      </c>
      <c r="H196" s="141">
        <v>17</v>
      </c>
      <c r="I196" s="142"/>
      <c r="J196" s="143">
        <f>ROUND(I196*H196,2)</f>
        <v>0</v>
      </c>
      <c r="K196" s="139" t="s">
        <v>1</v>
      </c>
      <c r="L196" s="32"/>
      <c r="M196" s="144" t="s">
        <v>1</v>
      </c>
      <c r="N196" s="145" t="s">
        <v>44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158</v>
      </c>
      <c r="AT196" s="148" t="s">
        <v>154</v>
      </c>
      <c r="AU196" s="148" t="s">
        <v>89</v>
      </c>
      <c r="AY196" s="16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86</v>
      </c>
      <c r="BK196" s="149">
        <f>ROUND(I196*H196,2)</f>
        <v>0</v>
      </c>
      <c r="BL196" s="16" t="s">
        <v>158</v>
      </c>
      <c r="BM196" s="148" t="s">
        <v>415</v>
      </c>
    </row>
    <row r="197" spans="2:65" s="1" customFormat="1" ht="19.5">
      <c r="B197" s="32"/>
      <c r="D197" s="150" t="s">
        <v>167</v>
      </c>
      <c r="F197" s="151" t="s">
        <v>416</v>
      </c>
      <c r="I197" s="152"/>
      <c r="L197" s="32"/>
      <c r="M197" s="153"/>
      <c r="T197" s="56"/>
      <c r="AT197" s="16" t="s">
        <v>167</v>
      </c>
      <c r="AU197" s="16" t="s">
        <v>89</v>
      </c>
    </row>
    <row r="198" spans="2:65" s="1" customFormat="1" ht="16.5" customHeight="1">
      <c r="B198" s="136"/>
      <c r="C198" s="137" t="s">
        <v>255</v>
      </c>
      <c r="D198" s="137" t="s">
        <v>154</v>
      </c>
      <c r="E198" s="138" t="s">
        <v>417</v>
      </c>
      <c r="F198" s="139" t="s">
        <v>418</v>
      </c>
      <c r="G198" s="140" t="s">
        <v>349</v>
      </c>
      <c r="H198" s="141">
        <v>59.6</v>
      </c>
      <c r="I198" s="142"/>
      <c r="J198" s="143">
        <f>ROUND(I198*H198,2)</f>
        <v>0</v>
      </c>
      <c r="K198" s="139" t="s">
        <v>1</v>
      </c>
      <c r="L198" s="32"/>
      <c r="M198" s="144" t="s">
        <v>1</v>
      </c>
      <c r="N198" s="145" t="s">
        <v>44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158</v>
      </c>
      <c r="AT198" s="148" t="s">
        <v>154</v>
      </c>
      <c r="AU198" s="148" t="s">
        <v>89</v>
      </c>
      <c r="AY198" s="16" t="s">
        <v>151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86</v>
      </c>
      <c r="BK198" s="149">
        <f>ROUND(I198*H198,2)</f>
        <v>0</v>
      </c>
      <c r="BL198" s="16" t="s">
        <v>158</v>
      </c>
      <c r="BM198" s="148" t="s">
        <v>419</v>
      </c>
    </row>
    <row r="199" spans="2:65" s="1" customFormat="1" ht="19.5">
      <c r="B199" s="32"/>
      <c r="D199" s="150" t="s">
        <v>167</v>
      </c>
      <c r="F199" s="151" t="s">
        <v>420</v>
      </c>
      <c r="I199" s="152"/>
      <c r="L199" s="32"/>
      <c r="M199" s="153"/>
      <c r="T199" s="56"/>
      <c r="AT199" s="16" t="s">
        <v>167</v>
      </c>
      <c r="AU199" s="16" t="s">
        <v>89</v>
      </c>
    </row>
    <row r="200" spans="2:65" s="12" customFormat="1" ht="11.25">
      <c r="B200" s="160"/>
      <c r="D200" s="150" t="s">
        <v>312</v>
      </c>
      <c r="E200" s="161" t="s">
        <v>1</v>
      </c>
      <c r="F200" s="162" t="s">
        <v>421</v>
      </c>
      <c r="H200" s="163">
        <v>59.6</v>
      </c>
      <c r="I200" s="164"/>
      <c r="L200" s="160"/>
      <c r="M200" s="165"/>
      <c r="T200" s="166"/>
      <c r="AT200" s="161" t="s">
        <v>312</v>
      </c>
      <c r="AU200" s="161" t="s">
        <v>89</v>
      </c>
      <c r="AV200" s="12" t="s">
        <v>89</v>
      </c>
      <c r="AW200" s="12" t="s">
        <v>35</v>
      </c>
      <c r="AX200" s="12" t="s">
        <v>86</v>
      </c>
      <c r="AY200" s="161" t="s">
        <v>151</v>
      </c>
    </row>
    <row r="201" spans="2:65" s="1" customFormat="1" ht="21.75" customHeight="1">
      <c r="B201" s="136"/>
      <c r="C201" s="137" t="s">
        <v>259</v>
      </c>
      <c r="D201" s="137" t="s">
        <v>154</v>
      </c>
      <c r="E201" s="138" t="s">
        <v>422</v>
      </c>
      <c r="F201" s="139" t="s">
        <v>423</v>
      </c>
      <c r="G201" s="140" t="s">
        <v>363</v>
      </c>
      <c r="H201" s="141">
        <v>422.5</v>
      </c>
      <c r="I201" s="142"/>
      <c r="J201" s="143">
        <f>ROUND(I201*H201,2)</f>
        <v>0</v>
      </c>
      <c r="K201" s="139" t="s">
        <v>310</v>
      </c>
      <c r="L201" s="32"/>
      <c r="M201" s="144" t="s">
        <v>1</v>
      </c>
      <c r="N201" s="145" t="s">
        <v>44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158</v>
      </c>
      <c r="AT201" s="148" t="s">
        <v>154</v>
      </c>
      <c r="AU201" s="148" t="s">
        <v>89</v>
      </c>
      <c r="AY201" s="16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86</v>
      </c>
      <c r="BK201" s="149">
        <f>ROUND(I201*H201,2)</f>
        <v>0</v>
      </c>
      <c r="BL201" s="16" t="s">
        <v>158</v>
      </c>
      <c r="BM201" s="148" t="s">
        <v>424</v>
      </c>
    </row>
    <row r="202" spans="2:65" s="12" customFormat="1" ht="11.25">
      <c r="B202" s="160"/>
      <c r="D202" s="150" t="s">
        <v>312</v>
      </c>
      <c r="E202" s="161" t="s">
        <v>1</v>
      </c>
      <c r="F202" s="162" t="s">
        <v>425</v>
      </c>
      <c r="H202" s="163">
        <v>422.5</v>
      </c>
      <c r="I202" s="164"/>
      <c r="L202" s="160"/>
      <c r="M202" s="165"/>
      <c r="T202" s="166"/>
      <c r="AT202" s="161" t="s">
        <v>312</v>
      </c>
      <c r="AU202" s="161" t="s">
        <v>89</v>
      </c>
      <c r="AV202" s="12" t="s">
        <v>89</v>
      </c>
      <c r="AW202" s="12" t="s">
        <v>35</v>
      </c>
      <c r="AX202" s="12" t="s">
        <v>86</v>
      </c>
      <c r="AY202" s="161" t="s">
        <v>151</v>
      </c>
    </row>
    <row r="203" spans="2:65" s="1" customFormat="1" ht="16.5" customHeight="1">
      <c r="B203" s="136"/>
      <c r="C203" s="137" t="s">
        <v>265</v>
      </c>
      <c r="D203" s="137" t="s">
        <v>154</v>
      </c>
      <c r="E203" s="138" t="s">
        <v>426</v>
      </c>
      <c r="F203" s="139" t="s">
        <v>427</v>
      </c>
      <c r="G203" s="140" t="s">
        <v>377</v>
      </c>
      <c r="H203" s="141">
        <v>15.944000000000001</v>
      </c>
      <c r="I203" s="142"/>
      <c r="J203" s="143">
        <f>ROUND(I203*H203,2)</f>
        <v>0</v>
      </c>
      <c r="K203" s="139" t="s">
        <v>310</v>
      </c>
      <c r="L203" s="32"/>
      <c r="M203" s="144" t="s">
        <v>1</v>
      </c>
      <c r="N203" s="145" t="s">
        <v>44</v>
      </c>
      <c r="P203" s="146">
        <f>O203*H203</f>
        <v>0</v>
      </c>
      <c r="Q203" s="146">
        <v>5.77E-3</v>
      </c>
      <c r="R203" s="146">
        <f>Q203*H203</f>
        <v>9.1996880000000003E-2</v>
      </c>
      <c r="S203" s="146">
        <v>0</v>
      </c>
      <c r="T203" s="147">
        <f>S203*H203</f>
        <v>0</v>
      </c>
      <c r="AR203" s="148" t="s">
        <v>158</v>
      </c>
      <c r="AT203" s="148" t="s">
        <v>154</v>
      </c>
      <c r="AU203" s="148" t="s">
        <v>89</v>
      </c>
      <c r="AY203" s="16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86</v>
      </c>
      <c r="BK203" s="149">
        <f>ROUND(I203*H203,2)</f>
        <v>0</v>
      </c>
      <c r="BL203" s="16" t="s">
        <v>158</v>
      </c>
      <c r="BM203" s="148" t="s">
        <v>428</v>
      </c>
    </row>
    <row r="204" spans="2:65" s="12" customFormat="1" ht="11.25">
      <c r="B204" s="160"/>
      <c r="D204" s="150" t="s">
        <v>312</v>
      </c>
      <c r="E204" s="161" t="s">
        <v>1</v>
      </c>
      <c r="F204" s="162" t="s">
        <v>429</v>
      </c>
      <c r="H204" s="163">
        <v>3.375</v>
      </c>
      <c r="I204" s="164"/>
      <c r="L204" s="160"/>
      <c r="M204" s="165"/>
      <c r="T204" s="166"/>
      <c r="AT204" s="161" t="s">
        <v>312</v>
      </c>
      <c r="AU204" s="161" t="s">
        <v>89</v>
      </c>
      <c r="AV204" s="12" t="s">
        <v>89</v>
      </c>
      <c r="AW204" s="12" t="s">
        <v>35</v>
      </c>
      <c r="AX204" s="12" t="s">
        <v>79</v>
      </c>
      <c r="AY204" s="161" t="s">
        <v>151</v>
      </c>
    </row>
    <row r="205" spans="2:65" s="12" customFormat="1" ht="11.25">
      <c r="B205" s="160"/>
      <c r="D205" s="150" t="s">
        <v>312</v>
      </c>
      <c r="E205" s="161" t="s">
        <v>1</v>
      </c>
      <c r="F205" s="162" t="s">
        <v>430</v>
      </c>
      <c r="H205" s="163">
        <v>3.387</v>
      </c>
      <c r="I205" s="164"/>
      <c r="L205" s="160"/>
      <c r="M205" s="165"/>
      <c r="T205" s="166"/>
      <c r="AT205" s="161" t="s">
        <v>312</v>
      </c>
      <c r="AU205" s="161" t="s">
        <v>89</v>
      </c>
      <c r="AV205" s="12" t="s">
        <v>89</v>
      </c>
      <c r="AW205" s="12" t="s">
        <v>35</v>
      </c>
      <c r="AX205" s="12" t="s">
        <v>79</v>
      </c>
      <c r="AY205" s="161" t="s">
        <v>151</v>
      </c>
    </row>
    <row r="206" spans="2:65" s="12" customFormat="1" ht="11.25">
      <c r="B206" s="160"/>
      <c r="D206" s="150" t="s">
        <v>312</v>
      </c>
      <c r="E206" s="161" t="s">
        <v>1</v>
      </c>
      <c r="F206" s="162" t="s">
        <v>431</v>
      </c>
      <c r="H206" s="163">
        <v>1.7649999999999999</v>
      </c>
      <c r="I206" s="164"/>
      <c r="L206" s="160"/>
      <c r="M206" s="165"/>
      <c r="T206" s="166"/>
      <c r="AT206" s="161" t="s">
        <v>312</v>
      </c>
      <c r="AU206" s="161" t="s">
        <v>89</v>
      </c>
      <c r="AV206" s="12" t="s">
        <v>89</v>
      </c>
      <c r="AW206" s="12" t="s">
        <v>35</v>
      </c>
      <c r="AX206" s="12" t="s">
        <v>79</v>
      </c>
      <c r="AY206" s="161" t="s">
        <v>151</v>
      </c>
    </row>
    <row r="207" spans="2:65" s="12" customFormat="1" ht="11.25">
      <c r="B207" s="160"/>
      <c r="D207" s="150" t="s">
        <v>312</v>
      </c>
      <c r="E207" s="161" t="s">
        <v>1</v>
      </c>
      <c r="F207" s="162" t="s">
        <v>432</v>
      </c>
      <c r="H207" s="163">
        <v>1.7450000000000001</v>
      </c>
      <c r="I207" s="164"/>
      <c r="L207" s="160"/>
      <c r="M207" s="165"/>
      <c r="T207" s="166"/>
      <c r="AT207" s="161" t="s">
        <v>312</v>
      </c>
      <c r="AU207" s="161" t="s">
        <v>89</v>
      </c>
      <c r="AV207" s="12" t="s">
        <v>89</v>
      </c>
      <c r="AW207" s="12" t="s">
        <v>35</v>
      </c>
      <c r="AX207" s="12" t="s">
        <v>79</v>
      </c>
      <c r="AY207" s="161" t="s">
        <v>151</v>
      </c>
    </row>
    <row r="208" spans="2:65" s="12" customFormat="1" ht="11.25">
      <c r="B208" s="160"/>
      <c r="D208" s="150" t="s">
        <v>312</v>
      </c>
      <c r="E208" s="161" t="s">
        <v>1</v>
      </c>
      <c r="F208" s="162" t="s">
        <v>433</v>
      </c>
      <c r="H208" s="163">
        <v>0.98099999999999998</v>
      </c>
      <c r="I208" s="164"/>
      <c r="L208" s="160"/>
      <c r="M208" s="165"/>
      <c r="T208" s="166"/>
      <c r="AT208" s="161" t="s">
        <v>312</v>
      </c>
      <c r="AU208" s="161" t="s">
        <v>89</v>
      </c>
      <c r="AV208" s="12" t="s">
        <v>89</v>
      </c>
      <c r="AW208" s="12" t="s">
        <v>35</v>
      </c>
      <c r="AX208" s="12" t="s">
        <v>79</v>
      </c>
      <c r="AY208" s="161" t="s">
        <v>151</v>
      </c>
    </row>
    <row r="209" spans="2:65" s="12" customFormat="1" ht="11.25">
      <c r="B209" s="160"/>
      <c r="D209" s="150" t="s">
        <v>312</v>
      </c>
      <c r="E209" s="161" t="s">
        <v>1</v>
      </c>
      <c r="F209" s="162" t="s">
        <v>434</v>
      </c>
      <c r="H209" s="163">
        <v>3.387</v>
      </c>
      <c r="I209" s="164"/>
      <c r="L209" s="160"/>
      <c r="M209" s="165"/>
      <c r="T209" s="166"/>
      <c r="AT209" s="161" t="s">
        <v>312</v>
      </c>
      <c r="AU209" s="161" t="s">
        <v>89</v>
      </c>
      <c r="AV209" s="12" t="s">
        <v>89</v>
      </c>
      <c r="AW209" s="12" t="s">
        <v>35</v>
      </c>
      <c r="AX209" s="12" t="s">
        <v>79</v>
      </c>
      <c r="AY209" s="161" t="s">
        <v>151</v>
      </c>
    </row>
    <row r="210" spans="2:65" s="12" customFormat="1" ht="11.25">
      <c r="B210" s="160"/>
      <c r="D210" s="150" t="s">
        <v>312</v>
      </c>
      <c r="E210" s="161" t="s">
        <v>1</v>
      </c>
      <c r="F210" s="162" t="s">
        <v>435</v>
      </c>
      <c r="H210" s="163">
        <v>0.98099999999999998</v>
      </c>
      <c r="I210" s="164"/>
      <c r="L210" s="160"/>
      <c r="M210" s="165"/>
      <c r="T210" s="166"/>
      <c r="AT210" s="161" t="s">
        <v>312</v>
      </c>
      <c r="AU210" s="161" t="s">
        <v>89</v>
      </c>
      <c r="AV210" s="12" t="s">
        <v>89</v>
      </c>
      <c r="AW210" s="12" t="s">
        <v>35</v>
      </c>
      <c r="AX210" s="12" t="s">
        <v>79</v>
      </c>
      <c r="AY210" s="161" t="s">
        <v>151</v>
      </c>
    </row>
    <row r="211" spans="2:65" s="12" customFormat="1" ht="11.25">
      <c r="B211" s="160"/>
      <c r="D211" s="150" t="s">
        <v>312</v>
      </c>
      <c r="E211" s="161" t="s">
        <v>1</v>
      </c>
      <c r="F211" s="162" t="s">
        <v>436</v>
      </c>
      <c r="H211" s="163">
        <v>0.32300000000000001</v>
      </c>
      <c r="I211" s="164"/>
      <c r="L211" s="160"/>
      <c r="M211" s="165"/>
      <c r="T211" s="166"/>
      <c r="AT211" s="161" t="s">
        <v>312</v>
      </c>
      <c r="AU211" s="161" t="s">
        <v>89</v>
      </c>
      <c r="AV211" s="12" t="s">
        <v>89</v>
      </c>
      <c r="AW211" s="12" t="s">
        <v>35</v>
      </c>
      <c r="AX211" s="12" t="s">
        <v>79</v>
      </c>
      <c r="AY211" s="161" t="s">
        <v>151</v>
      </c>
    </row>
    <row r="212" spans="2:65" s="13" customFormat="1" ht="11.25">
      <c r="B212" s="167"/>
      <c r="D212" s="150" t="s">
        <v>312</v>
      </c>
      <c r="E212" s="168" t="s">
        <v>1</v>
      </c>
      <c r="F212" s="169" t="s">
        <v>320</v>
      </c>
      <c r="H212" s="170">
        <v>15.944000000000001</v>
      </c>
      <c r="I212" s="171"/>
      <c r="L212" s="167"/>
      <c r="M212" s="172"/>
      <c r="T212" s="173"/>
      <c r="AT212" s="168" t="s">
        <v>312</v>
      </c>
      <c r="AU212" s="168" t="s">
        <v>89</v>
      </c>
      <c r="AV212" s="13" t="s">
        <v>158</v>
      </c>
      <c r="AW212" s="13" t="s">
        <v>35</v>
      </c>
      <c r="AX212" s="13" t="s">
        <v>86</v>
      </c>
      <c r="AY212" s="168" t="s">
        <v>151</v>
      </c>
    </row>
    <row r="213" spans="2:65" s="1" customFormat="1" ht="16.5" customHeight="1">
      <c r="B213" s="136"/>
      <c r="C213" s="174" t="s">
        <v>269</v>
      </c>
      <c r="D213" s="174" t="s">
        <v>374</v>
      </c>
      <c r="E213" s="175" t="s">
        <v>437</v>
      </c>
      <c r="F213" s="176" t="s">
        <v>438</v>
      </c>
      <c r="G213" s="177" t="s">
        <v>377</v>
      </c>
      <c r="H213" s="178">
        <v>3.375</v>
      </c>
      <c r="I213" s="179"/>
      <c r="J213" s="180">
        <f>ROUND(I213*H213,2)</f>
        <v>0</v>
      </c>
      <c r="K213" s="176" t="s">
        <v>310</v>
      </c>
      <c r="L213" s="181"/>
      <c r="M213" s="182" t="s">
        <v>1</v>
      </c>
      <c r="N213" s="183" t="s">
        <v>44</v>
      </c>
      <c r="P213" s="146">
        <f>O213*H213</f>
        <v>0</v>
      </c>
      <c r="Q213" s="146">
        <v>1</v>
      </c>
      <c r="R213" s="146">
        <f>Q213*H213</f>
        <v>3.375</v>
      </c>
      <c r="S213" s="146">
        <v>0</v>
      </c>
      <c r="T213" s="147">
        <f>S213*H213</f>
        <v>0</v>
      </c>
      <c r="AR213" s="148" t="s">
        <v>183</v>
      </c>
      <c r="AT213" s="148" t="s">
        <v>374</v>
      </c>
      <c r="AU213" s="148" t="s">
        <v>89</v>
      </c>
      <c r="AY213" s="16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6" t="s">
        <v>86</v>
      </c>
      <c r="BK213" s="149">
        <f>ROUND(I213*H213,2)</f>
        <v>0</v>
      </c>
      <c r="BL213" s="16" t="s">
        <v>158</v>
      </c>
      <c r="BM213" s="148" t="s">
        <v>439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440</v>
      </c>
      <c r="H214" s="163">
        <v>3.375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86</v>
      </c>
      <c r="AY214" s="161" t="s">
        <v>151</v>
      </c>
    </row>
    <row r="215" spans="2:65" s="1" customFormat="1" ht="16.5" customHeight="1">
      <c r="B215" s="136"/>
      <c r="C215" s="174" t="s">
        <v>273</v>
      </c>
      <c r="D215" s="174" t="s">
        <v>374</v>
      </c>
      <c r="E215" s="175" t="s">
        <v>441</v>
      </c>
      <c r="F215" s="176" t="s">
        <v>442</v>
      </c>
      <c r="G215" s="177" t="s">
        <v>377</v>
      </c>
      <c r="H215" s="178">
        <v>0.32300000000000001</v>
      </c>
      <c r="I215" s="179"/>
      <c r="J215" s="180">
        <f>ROUND(I215*H215,2)</f>
        <v>0</v>
      </c>
      <c r="K215" s="176" t="s">
        <v>310</v>
      </c>
      <c r="L215" s="181"/>
      <c r="M215" s="182" t="s">
        <v>1</v>
      </c>
      <c r="N215" s="183" t="s">
        <v>44</v>
      </c>
      <c r="P215" s="146">
        <f>O215*H215</f>
        <v>0</v>
      </c>
      <c r="Q215" s="146">
        <v>1</v>
      </c>
      <c r="R215" s="146">
        <f>Q215*H215</f>
        <v>0.32300000000000001</v>
      </c>
      <c r="S215" s="146">
        <v>0</v>
      </c>
      <c r="T215" s="147">
        <f>S215*H215</f>
        <v>0</v>
      </c>
      <c r="AR215" s="148" t="s">
        <v>183</v>
      </c>
      <c r="AT215" s="148" t="s">
        <v>374</v>
      </c>
      <c r="AU215" s="148" t="s">
        <v>89</v>
      </c>
      <c r="AY215" s="16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6" t="s">
        <v>86</v>
      </c>
      <c r="BK215" s="149">
        <f>ROUND(I215*H215,2)</f>
        <v>0</v>
      </c>
      <c r="BL215" s="16" t="s">
        <v>158</v>
      </c>
      <c r="BM215" s="148" t="s">
        <v>443</v>
      </c>
    </row>
    <row r="216" spans="2:65" s="12" customFormat="1" ht="11.25">
      <c r="B216" s="160"/>
      <c r="D216" s="150" t="s">
        <v>312</v>
      </c>
      <c r="E216" s="161" t="s">
        <v>1</v>
      </c>
      <c r="F216" s="162" t="s">
        <v>444</v>
      </c>
      <c r="H216" s="163">
        <v>0.32300000000000001</v>
      </c>
      <c r="I216" s="164"/>
      <c r="L216" s="160"/>
      <c r="M216" s="165"/>
      <c r="T216" s="166"/>
      <c r="AT216" s="161" t="s">
        <v>312</v>
      </c>
      <c r="AU216" s="161" t="s">
        <v>89</v>
      </c>
      <c r="AV216" s="12" t="s">
        <v>89</v>
      </c>
      <c r="AW216" s="12" t="s">
        <v>35</v>
      </c>
      <c r="AX216" s="12" t="s">
        <v>86</v>
      </c>
      <c r="AY216" s="161" t="s">
        <v>151</v>
      </c>
    </row>
    <row r="217" spans="2:65" s="1" customFormat="1" ht="16.5" customHeight="1">
      <c r="B217" s="136"/>
      <c r="C217" s="174" t="s">
        <v>277</v>
      </c>
      <c r="D217" s="174" t="s">
        <v>374</v>
      </c>
      <c r="E217" s="175" t="s">
        <v>445</v>
      </c>
      <c r="F217" s="176" t="s">
        <v>446</v>
      </c>
      <c r="G217" s="177" t="s">
        <v>377</v>
      </c>
      <c r="H217" s="178">
        <v>3.7269999999999999</v>
      </c>
      <c r="I217" s="179"/>
      <c r="J217" s="180">
        <f>ROUND(I217*H217,2)</f>
        <v>0</v>
      </c>
      <c r="K217" s="176" t="s">
        <v>310</v>
      </c>
      <c r="L217" s="181"/>
      <c r="M217" s="182" t="s">
        <v>1</v>
      </c>
      <c r="N217" s="183" t="s">
        <v>44</v>
      </c>
      <c r="P217" s="146">
        <f>O217*H217</f>
        <v>0</v>
      </c>
      <c r="Q217" s="146">
        <v>1</v>
      </c>
      <c r="R217" s="146">
        <f>Q217*H217</f>
        <v>3.7269999999999999</v>
      </c>
      <c r="S217" s="146">
        <v>0</v>
      </c>
      <c r="T217" s="147">
        <f>S217*H217</f>
        <v>0</v>
      </c>
      <c r="AR217" s="148" t="s">
        <v>183</v>
      </c>
      <c r="AT217" s="148" t="s">
        <v>374</v>
      </c>
      <c r="AU217" s="148" t="s">
        <v>89</v>
      </c>
      <c r="AY217" s="16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86</v>
      </c>
      <c r="BK217" s="149">
        <f>ROUND(I217*H217,2)</f>
        <v>0</v>
      </c>
      <c r="BL217" s="16" t="s">
        <v>158</v>
      </c>
      <c r="BM217" s="148" t="s">
        <v>447</v>
      </c>
    </row>
    <row r="218" spans="2:65" s="12" customFormat="1" ht="11.25">
      <c r="B218" s="160"/>
      <c r="D218" s="150" t="s">
        <v>312</v>
      </c>
      <c r="E218" s="161" t="s">
        <v>1</v>
      </c>
      <c r="F218" s="162" t="s">
        <v>448</v>
      </c>
      <c r="H218" s="163">
        <v>1.7649999999999999</v>
      </c>
      <c r="I218" s="164"/>
      <c r="L218" s="160"/>
      <c r="M218" s="165"/>
      <c r="T218" s="166"/>
      <c r="AT218" s="161" t="s">
        <v>312</v>
      </c>
      <c r="AU218" s="161" t="s">
        <v>89</v>
      </c>
      <c r="AV218" s="12" t="s">
        <v>89</v>
      </c>
      <c r="AW218" s="12" t="s">
        <v>35</v>
      </c>
      <c r="AX218" s="12" t="s">
        <v>79</v>
      </c>
      <c r="AY218" s="161" t="s">
        <v>151</v>
      </c>
    </row>
    <row r="219" spans="2:65" s="12" customFormat="1" ht="11.25">
      <c r="B219" s="160"/>
      <c r="D219" s="150" t="s">
        <v>312</v>
      </c>
      <c r="E219" s="161" t="s">
        <v>1</v>
      </c>
      <c r="F219" s="162" t="s">
        <v>449</v>
      </c>
      <c r="H219" s="163">
        <v>0.98099999999999998</v>
      </c>
      <c r="I219" s="164"/>
      <c r="L219" s="160"/>
      <c r="M219" s="165"/>
      <c r="T219" s="166"/>
      <c r="AT219" s="161" t="s">
        <v>312</v>
      </c>
      <c r="AU219" s="161" t="s">
        <v>89</v>
      </c>
      <c r="AV219" s="12" t="s">
        <v>89</v>
      </c>
      <c r="AW219" s="12" t="s">
        <v>35</v>
      </c>
      <c r="AX219" s="12" t="s">
        <v>79</v>
      </c>
      <c r="AY219" s="161" t="s">
        <v>151</v>
      </c>
    </row>
    <row r="220" spans="2:65" s="12" customFormat="1" ht="11.25">
      <c r="B220" s="160"/>
      <c r="D220" s="150" t="s">
        <v>312</v>
      </c>
      <c r="E220" s="161" t="s">
        <v>1</v>
      </c>
      <c r="F220" s="162" t="s">
        <v>450</v>
      </c>
      <c r="H220" s="163">
        <v>0.98099999999999998</v>
      </c>
      <c r="I220" s="164"/>
      <c r="L220" s="160"/>
      <c r="M220" s="165"/>
      <c r="T220" s="166"/>
      <c r="AT220" s="161" t="s">
        <v>312</v>
      </c>
      <c r="AU220" s="161" t="s">
        <v>89</v>
      </c>
      <c r="AV220" s="12" t="s">
        <v>89</v>
      </c>
      <c r="AW220" s="12" t="s">
        <v>35</v>
      </c>
      <c r="AX220" s="12" t="s">
        <v>79</v>
      </c>
      <c r="AY220" s="161" t="s">
        <v>151</v>
      </c>
    </row>
    <row r="221" spans="2:65" s="13" customFormat="1" ht="11.25">
      <c r="B221" s="167"/>
      <c r="D221" s="150" t="s">
        <v>312</v>
      </c>
      <c r="E221" s="168" t="s">
        <v>1</v>
      </c>
      <c r="F221" s="169" t="s">
        <v>320</v>
      </c>
      <c r="H221" s="170">
        <v>3.7269999999999999</v>
      </c>
      <c r="I221" s="171"/>
      <c r="L221" s="167"/>
      <c r="M221" s="172"/>
      <c r="T221" s="173"/>
      <c r="AT221" s="168" t="s">
        <v>312</v>
      </c>
      <c r="AU221" s="168" t="s">
        <v>89</v>
      </c>
      <c r="AV221" s="13" t="s">
        <v>158</v>
      </c>
      <c r="AW221" s="13" t="s">
        <v>35</v>
      </c>
      <c r="AX221" s="13" t="s">
        <v>86</v>
      </c>
      <c r="AY221" s="168" t="s">
        <v>151</v>
      </c>
    </row>
    <row r="222" spans="2:65" s="1" customFormat="1" ht="16.5" customHeight="1">
      <c r="B222" s="136"/>
      <c r="C222" s="174" t="s">
        <v>451</v>
      </c>
      <c r="D222" s="174" t="s">
        <v>374</v>
      </c>
      <c r="E222" s="175" t="s">
        <v>452</v>
      </c>
      <c r="F222" s="176" t="s">
        <v>453</v>
      </c>
      <c r="G222" s="177" t="s">
        <v>377</v>
      </c>
      <c r="H222" s="178">
        <v>8.5190000000000001</v>
      </c>
      <c r="I222" s="179"/>
      <c r="J222" s="180">
        <f>ROUND(I222*H222,2)</f>
        <v>0</v>
      </c>
      <c r="K222" s="176" t="s">
        <v>310</v>
      </c>
      <c r="L222" s="181"/>
      <c r="M222" s="182" t="s">
        <v>1</v>
      </c>
      <c r="N222" s="183" t="s">
        <v>44</v>
      </c>
      <c r="P222" s="146">
        <f>O222*H222</f>
        <v>0</v>
      </c>
      <c r="Q222" s="146">
        <v>1</v>
      </c>
      <c r="R222" s="146">
        <f>Q222*H222</f>
        <v>8.5190000000000001</v>
      </c>
      <c r="S222" s="146">
        <v>0</v>
      </c>
      <c r="T222" s="147">
        <f>S222*H222</f>
        <v>0</v>
      </c>
      <c r="AR222" s="148" t="s">
        <v>183</v>
      </c>
      <c r="AT222" s="148" t="s">
        <v>374</v>
      </c>
      <c r="AU222" s="148" t="s">
        <v>89</v>
      </c>
      <c r="AY222" s="16" t="s">
        <v>151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86</v>
      </c>
      <c r="BK222" s="149">
        <f>ROUND(I222*H222,2)</f>
        <v>0</v>
      </c>
      <c r="BL222" s="16" t="s">
        <v>158</v>
      </c>
      <c r="BM222" s="148" t="s">
        <v>454</v>
      </c>
    </row>
    <row r="223" spans="2:65" s="12" customFormat="1" ht="11.25">
      <c r="B223" s="160"/>
      <c r="D223" s="150" t="s">
        <v>312</v>
      </c>
      <c r="E223" s="161" t="s">
        <v>1</v>
      </c>
      <c r="F223" s="162" t="s">
        <v>455</v>
      </c>
      <c r="H223" s="163">
        <v>3.387</v>
      </c>
      <c r="I223" s="164"/>
      <c r="L223" s="160"/>
      <c r="M223" s="165"/>
      <c r="T223" s="166"/>
      <c r="AT223" s="161" t="s">
        <v>312</v>
      </c>
      <c r="AU223" s="161" t="s">
        <v>89</v>
      </c>
      <c r="AV223" s="12" t="s">
        <v>89</v>
      </c>
      <c r="AW223" s="12" t="s">
        <v>35</v>
      </c>
      <c r="AX223" s="12" t="s">
        <v>79</v>
      </c>
      <c r="AY223" s="161" t="s">
        <v>151</v>
      </c>
    </row>
    <row r="224" spans="2:65" s="12" customFormat="1" ht="11.25">
      <c r="B224" s="160"/>
      <c r="D224" s="150" t="s">
        <v>312</v>
      </c>
      <c r="E224" s="161" t="s">
        <v>1</v>
      </c>
      <c r="F224" s="162" t="s">
        <v>456</v>
      </c>
      <c r="H224" s="163">
        <v>3.387</v>
      </c>
      <c r="I224" s="164"/>
      <c r="L224" s="160"/>
      <c r="M224" s="165"/>
      <c r="T224" s="166"/>
      <c r="AT224" s="161" t="s">
        <v>312</v>
      </c>
      <c r="AU224" s="161" t="s">
        <v>89</v>
      </c>
      <c r="AV224" s="12" t="s">
        <v>89</v>
      </c>
      <c r="AW224" s="12" t="s">
        <v>35</v>
      </c>
      <c r="AX224" s="12" t="s">
        <v>79</v>
      </c>
      <c r="AY224" s="161" t="s">
        <v>151</v>
      </c>
    </row>
    <row r="225" spans="2:65" s="12" customFormat="1" ht="11.25">
      <c r="B225" s="160"/>
      <c r="D225" s="150" t="s">
        <v>312</v>
      </c>
      <c r="E225" s="161" t="s">
        <v>1</v>
      </c>
      <c r="F225" s="162" t="s">
        <v>457</v>
      </c>
      <c r="H225" s="163">
        <v>1.7450000000000001</v>
      </c>
      <c r="I225" s="164"/>
      <c r="L225" s="160"/>
      <c r="M225" s="165"/>
      <c r="T225" s="166"/>
      <c r="AT225" s="161" t="s">
        <v>312</v>
      </c>
      <c r="AU225" s="161" t="s">
        <v>89</v>
      </c>
      <c r="AV225" s="12" t="s">
        <v>89</v>
      </c>
      <c r="AW225" s="12" t="s">
        <v>35</v>
      </c>
      <c r="AX225" s="12" t="s">
        <v>79</v>
      </c>
      <c r="AY225" s="161" t="s">
        <v>151</v>
      </c>
    </row>
    <row r="226" spans="2:65" s="13" customFormat="1" ht="11.25">
      <c r="B226" s="167"/>
      <c r="D226" s="150" t="s">
        <v>312</v>
      </c>
      <c r="E226" s="168" t="s">
        <v>1</v>
      </c>
      <c r="F226" s="169" t="s">
        <v>320</v>
      </c>
      <c r="H226" s="170">
        <v>8.5190000000000001</v>
      </c>
      <c r="I226" s="171"/>
      <c r="L226" s="167"/>
      <c r="M226" s="172"/>
      <c r="T226" s="173"/>
      <c r="AT226" s="168" t="s">
        <v>312</v>
      </c>
      <c r="AU226" s="168" t="s">
        <v>89</v>
      </c>
      <c r="AV226" s="13" t="s">
        <v>158</v>
      </c>
      <c r="AW226" s="13" t="s">
        <v>35</v>
      </c>
      <c r="AX226" s="13" t="s">
        <v>86</v>
      </c>
      <c r="AY226" s="168" t="s">
        <v>151</v>
      </c>
    </row>
    <row r="227" spans="2:65" s="1" customFormat="1" ht="16.5" customHeight="1">
      <c r="B227" s="136"/>
      <c r="C227" s="137" t="s">
        <v>458</v>
      </c>
      <c r="D227" s="137" t="s">
        <v>154</v>
      </c>
      <c r="E227" s="138" t="s">
        <v>459</v>
      </c>
      <c r="F227" s="139" t="s">
        <v>460</v>
      </c>
      <c r="G227" s="140" t="s">
        <v>377</v>
      </c>
      <c r="H227" s="141">
        <v>11.253</v>
      </c>
      <c r="I227" s="142"/>
      <c r="J227" s="143">
        <f>ROUND(I227*H227,2)</f>
        <v>0</v>
      </c>
      <c r="K227" s="139" t="s">
        <v>310</v>
      </c>
      <c r="L227" s="32"/>
      <c r="M227" s="144" t="s">
        <v>1</v>
      </c>
      <c r="N227" s="145" t="s">
        <v>44</v>
      </c>
      <c r="P227" s="146">
        <f>O227*H227</f>
        <v>0</v>
      </c>
      <c r="Q227" s="146">
        <v>7.2000000000000005E-4</v>
      </c>
      <c r="R227" s="146">
        <f>Q227*H227</f>
        <v>8.1021600000000006E-3</v>
      </c>
      <c r="S227" s="146">
        <v>0</v>
      </c>
      <c r="T227" s="147">
        <f>S227*H227</f>
        <v>0</v>
      </c>
      <c r="AR227" s="148" t="s">
        <v>158</v>
      </c>
      <c r="AT227" s="148" t="s">
        <v>154</v>
      </c>
      <c r="AU227" s="148" t="s">
        <v>89</v>
      </c>
      <c r="AY227" s="16" t="s">
        <v>151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6" t="s">
        <v>86</v>
      </c>
      <c r="BK227" s="149">
        <f>ROUND(I227*H227,2)</f>
        <v>0</v>
      </c>
      <c r="BL227" s="16" t="s">
        <v>158</v>
      </c>
      <c r="BM227" s="148" t="s">
        <v>461</v>
      </c>
    </row>
    <row r="228" spans="2:65" s="1" customFormat="1" ht="19.5">
      <c r="B228" s="32"/>
      <c r="D228" s="150" t="s">
        <v>167</v>
      </c>
      <c r="F228" s="151" t="s">
        <v>462</v>
      </c>
      <c r="I228" s="152"/>
      <c r="L228" s="32"/>
      <c r="M228" s="153"/>
      <c r="T228" s="56"/>
      <c r="AT228" s="16" t="s">
        <v>167</v>
      </c>
      <c r="AU228" s="16" t="s">
        <v>89</v>
      </c>
    </row>
    <row r="229" spans="2:65" s="12" customFormat="1" ht="11.25">
      <c r="B229" s="160"/>
      <c r="D229" s="150" t="s">
        <v>312</v>
      </c>
      <c r="E229" s="161" t="s">
        <v>1</v>
      </c>
      <c r="F229" s="162" t="s">
        <v>463</v>
      </c>
      <c r="H229" s="163">
        <v>11.253</v>
      </c>
      <c r="I229" s="164"/>
      <c r="L229" s="160"/>
      <c r="M229" s="165"/>
      <c r="T229" s="166"/>
      <c r="AT229" s="161" t="s">
        <v>312</v>
      </c>
      <c r="AU229" s="161" t="s">
        <v>89</v>
      </c>
      <c r="AV229" s="12" t="s">
        <v>89</v>
      </c>
      <c r="AW229" s="12" t="s">
        <v>35</v>
      </c>
      <c r="AX229" s="12" t="s">
        <v>86</v>
      </c>
      <c r="AY229" s="161" t="s">
        <v>151</v>
      </c>
    </row>
    <row r="230" spans="2:65" s="1" customFormat="1" ht="16.5" customHeight="1">
      <c r="B230" s="136"/>
      <c r="C230" s="137" t="s">
        <v>464</v>
      </c>
      <c r="D230" s="137" t="s">
        <v>154</v>
      </c>
      <c r="E230" s="138" t="s">
        <v>465</v>
      </c>
      <c r="F230" s="139" t="s">
        <v>466</v>
      </c>
      <c r="G230" s="140" t="s">
        <v>309</v>
      </c>
      <c r="H230" s="141">
        <v>978</v>
      </c>
      <c r="I230" s="142"/>
      <c r="J230" s="143">
        <f>ROUND(I230*H230,2)</f>
        <v>0</v>
      </c>
      <c r="K230" s="139" t="s">
        <v>310</v>
      </c>
      <c r="L230" s="32"/>
      <c r="M230" s="144" t="s">
        <v>1</v>
      </c>
      <c r="N230" s="145" t="s">
        <v>44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158</v>
      </c>
      <c r="AT230" s="148" t="s">
        <v>154</v>
      </c>
      <c r="AU230" s="148" t="s">
        <v>89</v>
      </c>
      <c r="AY230" s="16" t="s">
        <v>151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86</v>
      </c>
      <c r="BK230" s="149">
        <f>ROUND(I230*H230,2)</f>
        <v>0</v>
      </c>
      <c r="BL230" s="16" t="s">
        <v>158</v>
      </c>
      <c r="BM230" s="148" t="s">
        <v>467</v>
      </c>
    </row>
    <row r="231" spans="2:65" s="12" customFormat="1" ht="11.25">
      <c r="B231" s="160"/>
      <c r="D231" s="150" t="s">
        <v>312</v>
      </c>
      <c r="E231" s="161" t="s">
        <v>1</v>
      </c>
      <c r="F231" s="162" t="s">
        <v>468</v>
      </c>
      <c r="H231" s="163">
        <v>978</v>
      </c>
      <c r="I231" s="164"/>
      <c r="L231" s="160"/>
      <c r="M231" s="165"/>
      <c r="T231" s="166"/>
      <c r="AT231" s="161" t="s">
        <v>312</v>
      </c>
      <c r="AU231" s="161" t="s">
        <v>89</v>
      </c>
      <c r="AV231" s="12" t="s">
        <v>89</v>
      </c>
      <c r="AW231" s="12" t="s">
        <v>35</v>
      </c>
      <c r="AX231" s="12" t="s">
        <v>86</v>
      </c>
      <c r="AY231" s="161" t="s">
        <v>151</v>
      </c>
    </row>
    <row r="232" spans="2:65" s="1" customFormat="1" ht="21.75" customHeight="1">
      <c r="B232" s="136"/>
      <c r="C232" s="137" t="s">
        <v>469</v>
      </c>
      <c r="D232" s="137" t="s">
        <v>154</v>
      </c>
      <c r="E232" s="138" t="s">
        <v>470</v>
      </c>
      <c r="F232" s="139" t="s">
        <v>471</v>
      </c>
      <c r="G232" s="140" t="s">
        <v>309</v>
      </c>
      <c r="H232" s="141">
        <v>1756.6</v>
      </c>
      <c r="I232" s="142"/>
      <c r="J232" s="143">
        <f>ROUND(I232*H232,2)</f>
        <v>0</v>
      </c>
      <c r="K232" s="139" t="s">
        <v>310</v>
      </c>
      <c r="L232" s="32"/>
      <c r="M232" s="144" t="s">
        <v>1</v>
      </c>
      <c r="N232" s="145" t="s">
        <v>44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158</v>
      </c>
      <c r="AT232" s="148" t="s">
        <v>154</v>
      </c>
      <c r="AU232" s="148" t="s">
        <v>89</v>
      </c>
      <c r="AY232" s="16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6" t="s">
        <v>86</v>
      </c>
      <c r="BK232" s="149">
        <f>ROUND(I232*H232,2)</f>
        <v>0</v>
      </c>
      <c r="BL232" s="16" t="s">
        <v>158</v>
      </c>
      <c r="BM232" s="148" t="s">
        <v>472</v>
      </c>
    </row>
    <row r="233" spans="2:65" s="12" customFormat="1" ht="11.25">
      <c r="B233" s="160"/>
      <c r="D233" s="150" t="s">
        <v>312</v>
      </c>
      <c r="E233" s="161" t="s">
        <v>1</v>
      </c>
      <c r="F233" s="162" t="s">
        <v>338</v>
      </c>
      <c r="H233" s="163">
        <v>875</v>
      </c>
      <c r="I233" s="164"/>
      <c r="L233" s="160"/>
      <c r="M233" s="165"/>
      <c r="T233" s="166"/>
      <c r="AT233" s="161" t="s">
        <v>312</v>
      </c>
      <c r="AU233" s="161" t="s">
        <v>89</v>
      </c>
      <c r="AV233" s="12" t="s">
        <v>89</v>
      </c>
      <c r="AW233" s="12" t="s">
        <v>35</v>
      </c>
      <c r="AX233" s="12" t="s">
        <v>79</v>
      </c>
      <c r="AY233" s="161" t="s">
        <v>151</v>
      </c>
    </row>
    <row r="234" spans="2:65" s="12" customFormat="1" ht="11.25">
      <c r="B234" s="160"/>
      <c r="D234" s="150" t="s">
        <v>312</v>
      </c>
      <c r="E234" s="161" t="s">
        <v>1</v>
      </c>
      <c r="F234" s="162" t="s">
        <v>333</v>
      </c>
      <c r="H234" s="163">
        <v>7.7</v>
      </c>
      <c r="I234" s="164"/>
      <c r="L234" s="160"/>
      <c r="M234" s="165"/>
      <c r="T234" s="166"/>
      <c r="AT234" s="161" t="s">
        <v>312</v>
      </c>
      <c r="AU234" s="161" t="s">
        <v>89</v>
      </c>
      <c r="AV234" s="12" t="s">
        <v>89</v>
      </c>
      <c r="AW234" s="12" t="s">
        <v>35</v>
      </c>
      <c r="AX234" s="12" t="s">
        <v>79</v>
      </c>
      <c r="AY234" s="161" t="s">
        <v>151</v>
      </c>
    </row>
    <row r="235" spans="2:65" s="12" customFormat="1" ht="11.25">
      <c r="B235" s="160"/>
      <c r="D235" s="150" t="s">
        <v>312</v>
      </c>
      <c r="E235" s="161" t="s">
        <v>1</v>
      </c>
      <c r="F235" s="162" t="s">
        <v>334</v>
      </c>
      <c r="H235" s="163">
        <v>78.900000000000006</v>
      </c>
      <c r="I235" s="164"/>
      <c r="L235" s="160"/>
      <c r="M235" s="165"/>
      <c r="T235" s="166"/>
      <c r="AT235" s="161" t="s">
        <v>312</v>
      </c>
      <c r="AU235" s="161" t="s">
        <v>89</v>
      </c>
      <c r="AV235" s="12" t="s">
        <v>89</v>
      </c>
      <c r="AW235" s="12" t="s">
        <v>35</v>
      </c>
      <c r="AX235" s="12" t="s">
        <v>79</v>
      </c>
      <c r="AY235" s="161" t="s">
        <v>151</v>
      </c>
    </row>
    <row r="236" spans="2:65" s="12" customFormat="1" ht="11.25">
      <c r="B236" s="160"/>
      <c r="D236" s="150" t="s">
        <v>312</v>
      </c>
      <c r="E236" s="161" t="s">
        <v>1</v>
      </c>
      <c r="F236" s="162" t="s">
        <v>329</v>
      </c>
      <c r="H236" s="163">
        <v>250</v>
      </c>
      <c r="I236" s="164"/>
      <c r="L236" s="160"/>
      <c r="M236" s="165"/>
      <c r="T236" s="166"/>
      <c r="AT236" s="161" t="s">
        <v>312</v>
      </c>
      <c r="AU236" s="161" t="s">
        <v>89</v>
      </c>
      <c r="AV236" s="12" t="s">
        <v>89</v>
      </c>
      <c r="AW236" s="12" t="s">
        <v>35</v>
      </c>
      <c r="AX236" s="12" t="s">
        <v>79</v>
      </c>
      <c r="AY236" s="161" t="s">
        <v>151</v>
      </c>
    </row>
    <row r="237" spans="2:65" s="14" customFormat="1" ht="11.25">
      <c r="B237" s="184"/>
      <c r="D237" s="150" t="s">
        <v>312</v>
      </c>
      <c r="E237" s="185" t="s">
        <v>1</v>
      </c>
      <c r="F237" s="186" t="s">
        <v>473</v>
      </c>
      <c r="H237" s="187">
        <v>1211.5999999999999</v>
      </c>
      <c r="I237" s="188"/>
      <c r="L237" s="184"/>
      <c r="M237" s="189"/>
      <c r="T237" s="190"/>
      <c r="AT237" s="185" t="s">
        <v>312</v>
      </c>
      <c r="AU237" s="185" t="s">
        <v>89</v>
      </c>
      <c r="AV237" s="14" t="s">
        <v>163</v>
      </c>
      <c r="AW237" s="14" t="s">
        <v>35</v>
      </c>
      <c r="AX237" s="14" t="s">
        <v>79</v>
      </c>
      <c r="AY237" s="185" t="s">
        <v>151</v>
      </c>
    </row>
    <row r="238" spans="2:65" s="12" customFormat="1" ht="11.25">
      <c r="B238" s="160"/>
      <c r="D238" s="150" t="s">
        <v>312</v>
      </c>
      <c r="E238" s="161" t="s">
        <v>1</v>
      </c>
      <c r="F238" s="162" t="s">
        <v>474</v>
      </c>
      <c r="H238" s="163">
        <v>24.6</v>
      </c>
      <c r="I238" s="164"/>
      <c r="L238" s="160"/>
      <c r="M238" s="165"/>
      <c r="T238" s="166"/>
      <c r="AT238" s="161" t="s">
        <v>312</v>
      </c>
      <c r="AU238" s="161" t="s">
        <v>89</v>
      </c>
      <c r="AV238" s="12" t="s">
        <v>89</v>
      </c>
      <c r="AW238" s="12" t="s">
        <v>35</v>
      </c>
      <c r="AX238" s="12" t="s">
        <v>79</v>
      </c>
      <c r="AY238" s="161" t="s">
        <v>151</v>
      </c>
    </row>
    <row r="239" spans="2:65" s="12" customFormat="1" ht="11.25">
      <c r="B239" s="160"/>
      <c r="D239" s="150" t="s">
        <v>312</v>
      </c>
      <c r="E239" s="161" t="s">
        <v>1</v>
      </c>
      <c r="F239" s="162" t="s">
        <v>475</v>
      </c>
      <c r="H239" s="163">
        <v>270.39999999999998</v>
      </c>
      <c r="I239" s="164"/>
      <c r="L239" s="160"/>
      <c r="M239" s="165"/>
      <c r="T239" s="166"/>
      <c r="AT239" s="161" t="s">
        <v>312</v>
      </c>
      <c r="AU239" s="161" t="s">
        <v>89</v>
      </c>
      <c r="AV239" s="12" t="s">
        <v>89</v>
      </c>
      <c r="AW239" s="12" t="s">
        <v>35</v>
      </c>
      <c r="AX239" s="12" t="s">
        <v>79</v>
      </c>
      <c r="AY239" s="161" t="s">
        <v>151</v>
      </c>
    </row>
    <row r="240" spans="2:65" s="12" customFormat="1" ht="11.25">
      <c r="B240" s="160"/>
      <c r="D240" s="150" t="s">
        <v>312</v>
      </c>
      <c r="E240" s="161" t="s">
        <v>1</v>
      </c>
      <c r="F240" s="162" t="s">
        <v>476</v>
      </c>
      <c r="H240" s="163">
        <v>250</v>
      </c>
      <c r="I240" s="164"/>
      <c r="L240" s="160"/>
      <c r="M240" s="165"/>
      <c r="T240" s="166"/>
      <c r="AT240" s="161" t="s">
        <v>312</v>
      </c>
      <c r="AU240" s="161" t="s">
        <v>89</v>
      </c>
      <c r="AV240" s="12" t="s">
        <v>89</v>
      </c>
      <c r="AW240" s="12" t="s">
        <v>35</v>
      </c>
      <c r="AX240" s="12" t="s">
        <v>79</v>
      </c>
      <c r="AY240" s="161" t="s">
        <v>151</v>
      </c>
    </row>
    <row r="241" spans="2:65" s="14" customFormat="1" ht="11.25">
      <c r="B241" s="184"/>
      <c r="D241" s="150" t="s">
        <v>312</v>
      </c>
      <c r="E241" s="185" t="s">
        <v>283</v>
      </c>
      <c r="F241" s="186" t="s">
        <v>473</v>
      </c>
      <c r="H241" s="187">
        <v>545</v>
      </c>
      <c r="I241" s="188"/>
      <c r="L241" s="184"/>
      <c r="M241" s="189"/>
      <c r="T241" s="190"/>
      <c r="AT241" s="185" t="s">
        <v>312</v>
      </c>
      <c r="AU241" s="185" t="s">
        <v>89</v>
      </c>
      <c r="AV241" s="14" t="s">
        <v>163</v>
      </c>
      <c r="AW241" s="14" t="s">
        <v>35</v>
      </c>
      <c r="AX241" s="14" t="s">
        <v>79</v>
      </c>
      <c r="AY241" s="185" t="s">
        <v>151</v>
      </c>
    </row>
    <row r="242" spans="2:65" s="13" customFormat="1" ht="11.25">
      <c r="B242" s="167"/>
      <c r="D242" s="150" t="s">
        <v>312</v>
      </c>
      <c r="E242" s="168" t="s">
        <v>1</v>
      </c>
      <c r="F242" s="169" t="s">
        <v>320</v>
      </c>
      <c r="H242" s="170">
        <v>1756.6</v>
      </c>
      <c r="I242" s="171"/>
      <c r="L242" s="167"/>
      <c r="M242" s="172"/>
      <c r="T242" s="173"/>
      <c r="AT242" s="168" t="s">
        <v>312</v>
      </c>
      <c r="AU242" s="168" t="s">
        <v>89</v>
      </c>
      <c r="AV242" s="13" t="s">
        <v>158</v>
      </c>
      <c r="AW242" s="13" t="s">
        <v>35</v>
      </c>
      <c r="AX242" s="13" t="s">
        <v>86</v>
      </c>
      <c r="AY242" s="168" t="s">
        <v>151</v>
      </c>
    </row>
    <row r="243" spans="2:65" s="1" customFormat="1" ht="21.75" customHeight="1">
      <c r="B243" s="136"/>
      <c r="C243" s="137" t="s">
        <v>477</v>
      </c>
      <c r="D243" s="137" t="s">
        <v>154</v>
      </c>
      <c r="E243" s="138" t="s">
        <v>478</v>
      </c>
      <c r="F243" s="139" t="s">
        <v>479</v>
      </c>
      <c r="G243" s="140" t="s">
        <v>309</v>
      </c>
      <c r="H243" s="141">
        <v>154</v>
      </c>
      <c r="I243" s="142"/>
      <c r="J243" s="143">
        <f>ROUND(I243*H243,2)</f>
        <v>0</v>
      </c>
      <c r="K243" s="139" t="s">
        <v>310</v>
      </c>
      <c r="L243" s="32"/>
      <c r="M243" s="144" t="s">
        <v>1</v>
      </c>
      <c r="N243" s="145" t="s">
        <v>44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158</v>
      </c>
      <c r="AT243" s="148" t="s">
        <v>154</v>
      </c>
      <c r="AU243" s="148" t="s">
        <v>89</v>
      </c>
      <c r="AY243" s="16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6" t="s">
        <v>86</v>
      </c>
      <c r="BK243" s="149">
        <f>ROUND(I243*H243,2)</f>
        <v>0</v>
      </c>
      <c r="BL243" s="16" t="s">
        <v>158</v>
      </c>
      <c r="BM243" s="148" t="s">
        <v>480</v>
      </c>
    </row>
    <row r="244" spans="2:65" s="12" customFormat="1" ht="11.25">
      <c r="B244" s="160"/>
      <c r="D244" s="150" t="s">
        <v>312</v>
      </c>
      <c r="E244" s="161" t="s">
        <v>1</v>
      </c>
      <c r="F244" s="162" t="s">
        <v>481</v>
      </c>
      <c r="H244" s="163">
        <v>154</v>
      </c>
      <c r="I244" s="164"/>
      <c r="L244" s="160"/>
      <c r="M244" s="165"/>
      <c r="T244" s="166"/>
      <c r="AT244" s="161" t="s">
        <v>312</v>
      </c>
      <c r="AU244" s="161" t="s">
        <v>89</v>
      </c>
      <c r="AV244" s="12" t="s">
        <v>89</v>
      </c>
      <c r="AW244" s="12" t="s">
        <v>35</v>
      </c>
      <c r="AX244" s="12" t="s">
        <v>86</v>
      </c>
      <c r="AY244" s="161" t="s">
        <v>151</v>
      </c>
    </row>
    <row r="245" spans="2:65" s="1" customFormat="1" ht="21.75" customHeight="1">
      <c r="B245" s="136"/>
      <c r="C245" s="137" t="s">
        <v>482</v>
      </c>
      <c r="D245" s="137" t="s">
        <v>154</v>
      </c>
      <c r="E245" s="138" t="s">
        <v>483</v>
      </c>
      <c r="F245" s="139" t="s">
        <v>484</v>
      </c>
      <c r="G245" s="140" t="s">
        <v>309</v>
      </c>
      <c r="H245" s="141">
        <v>845.2</v>
      </c>
      <c r="I245" s="142"/>
      <c r="J245" s="143">
        <f>ROUND(I245*H245,2)</f>
        <v>0</v>
      </c>
      <c r="K245" s="139" t="s">
        <v>310</v>
      </c>
      <c r="L245" s="32"/>
      <c r="M245" s="144" t="s">
        <v>1</v>
      </c>
      <c r="N245" s="145" t="s">
        <v>44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158</v>
      </c>
      <c r="AT245" s="148" t="s">
        <v>154</v>
      </c>
      <c r="AU245" s="148" t="s">
        <v>89</v>
      </c>
      <c r="AY245" s="16" t="s">
        <v>151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6" t="s">
        <v>86</v>
      </c>
      <c r="BK245" s="149">
        <f>ROUND(I245*H245,2)</f>
        <v>0</v>
      </c>
      <c r="BL245" s="16" t="s">
        <v>158</v>
      </c>
      <c r="BM245" s="148" t="s">
        <v>485</v>
      </c>
    </row>
    <row r="246" spans="2:65" s="12" customFormat="1" ht="11.25">
      <c r="B246" s="160"/>
      <c r="D246" s="150" t="s">
        <v>312</v>
      </c>
      <c r="E246" s="161" t="s">
        <v>1</v>
      </c>
      <c r="F246" s="162" t="s">
        <v>486</v>
      </c>
      <c r="H246" s="163">
        <v>845.2</v>
      </c>
      <c r="I246" s="164"/>
      <c r="L246" s="160"/>
      <c r="M246" s="165"/>
      <c r="T246" s="166"/>
      <c r="AT246" s="161" t="s">
        <v>312</v>
      </c>
      <c r="AU246" s="161" t="s">
        <v>89</v>
      </c>
      <c r="AV246" s="12" t="s">
        <v>89</v>
      </c>
      <c r="AW246" s="12" t="s">
        <v>35</v>
      </c>
      <c r="AX246" s="12" t="s">
        <v>86</v>
      </c>
      <c r="AY246" s="161" t="s">
        <v>151</v>
      </c>
    </row>
    <row r="247" spans="2:65" s="1" customFormat="1" ht="24.2" customHeight="1">
      <c r="B247" s="136"/>
      <c r="C247" s="137" t="s">
        <v>487</v>
      </c>
      <c r="D247" s="137" t="s">
        <v>154</v>
      </c>
      <c r="E247" s="138" t="s">
        <v>488</v>
      </c>
      <c r="F247" s="139" t="s">
        <v>489</v>
      </c>
      <c r="G247" s="140" t="s">
        <v>309</v>
      </c>
      <c r="H247" s="141">
        <v>8452</v>
      </c>
      <c r="I247" s="142"/>
      <c r="J247" s="143">
        <f>ROUND(I247*H247,2)</f>
        <v>0</v>
      </c>
      <c r="K247" s="139" t="s">
        <v>310</v>
      </c>
      <c r="L247" s="32"/>
      <c r="M247" s="144" t="s">
        <v>1</v>
      </c>
      <c r="N247" s="145" t="s">
        <v>44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158</v>
      </c>
      <c r="AT247" s="148" t="s">
        <v>154</v>
      </c>
      <c r="AU247" s="148" t="s">
        <v>89</v>
      </c>
      <c r="AY247" s="16" t="s">
        <v>151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6" t="s">
        <v>86</v>
      </c>
      <c r="BK247" s="149">
        <f>ROUND(I247*H247,2)</f>
        <v>0</v>
      </c>
      <c r="BL247" s="16" t="s">
        <v>158</v>
      </c>
      <c r="BM247" s="148" t="s">
        <v>490</v>
      </c>
    </row>
    <row r="248" spans="2:65" s="12" customFormat="1" ht="11.25">
      <c r="B248" s="160"/>
      <c r="D248" s="150" t="s">
        <v>312</v>
      </c>
      <c r="E248" s="161" t="s">
        <v>1</v>
      </c>
      <c r="F248" s="162" t="s">
        <v>491</v>
      </c>
      <c r="H248" s="163">
        <v>8452</v>
      </c>
      <c r="I248" s="164"/>
      <c r="L248" s="160"/>
      <c r="M248" s="165"/>
      <c r="T248" s="166"/>
      <c r="AT248" s="161" t="s">
        <v>312</v>
      </c>
      <c r="AU248" s="161" t="s">
        <v>89</v>
      </c>
      <c r="AV248" s="12" t="s">
        <v>89</v>
      </c>
      <c r="AW248" s="12" t="s">
        <v>35</v>
      </c>
      <c r="AX248" s="12" t="s">
        <v>86</v>
      </c>
      <c r="AY248" s="161" t="s">
        <v>151</v>
      </c>
    </row>
    <row r="249" spans="2:65" s="1" customFormat="1" ht="16.5" customHeight="1">
      <c r="B249" s="136"/>
      <c r="C249" s="137" t="s">
        <v>492</v>
      </c>
      <c r="D249" s="137" t="s">
        <v>154</v>
      </c>
      <c r="E249" s="138" t="s">
        <v>493</v>
      </c>
      <c r="F249" s="139" t="s">
        <v>494</v>
      </c>
      <c r="G249" s="140" t="s">
        <v>309</v>
      </c>
      <c r="H249" s="141">
        <v>545</v>
      </c>
      <c r="I249" s="142"/>
      <c r="J249" s="143">
        <f>ROUND(I249*H249,2)</f>
        <v>0</v>
      </c>
      <c r="K249" s="139" t="s">
        <v>310</v>
      </c>
      <c r="L249" s="32"/>
      <c r="M249" s="144" t="s">
        <v>1</v>
      </c>
      <c r="N249" s="145" t="s">
        <v>44</v>
      </c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AR249" s="148" t="s">
        <v>158</v>
      </c>
      <c r="AT249" s="148" t="s">
        <v>154</v>
      </c>
      <c r="AU249" s="148" t="s">
        <v>89</v>
      </c>
      <c r="AY249" s="16" t="s">
        <v>151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6" t="s">
        <v>86</v>
      </c>
      <c r="BK249" s="149">
        <f>ROUND(I249*H249,2)</f>
        <v>0</v>
      </c>
      <c r="BL249" s="16" t="s">
        <v>158</v>
      </c>
      <c r="BM249" s="148" t="s">
        <v>495</v>
      </c>
    </row>
    <row r="250" spans="2:65" s="12" customFormat="1" ht="11.25">
      <c r="B250" s="160"/>
      <c r="D250" s="150" t="s">
        <v>312</v>
      </c>
      <c r="E250" s="161" t="s">
        <v>1</v>
      </c>
      <c r="F250" s="162" t="s">
        <v>283</v>
      </c>
      <c r="H250" s="163">
        <v>545</v>
      </c>
      <c r="I250" s="164"/>
      <c r="L250" s="160"/>
      <c r="M250" s="165"/>
      <c r="T250" s="166"/>
      <c r="AT250" s="161" t="s">
        <v>312</v>
      </c>
      <c r="AU250" s="161" t="s">
        <v>89</v>
      </c>
      <c r="AV250" s="12" t="s">
        <v>89</v>
      </c>
      <c r="AW250" s="12" t="s">
        <v>35</v>
      </c>
      <c r="AX250" s="12" t="s">
        <v>86</v>
      </c>
      <c r="AY250" s="161" t="s">
        <v>151</v>
      </c>
    </row>
    <row r="251" spans="2:65" s="1" customFormat="1" ht="16.5" customHeight="1">
      <c r="B251" s="136"/>
      <c r="C251" s="137" t="s">
        <v>496</v>
      </c>
      <c r="D251" s="137" t="s">
        <v>154</v>
      </c>
      <c r="E251" s="138" t="s">
        <v>497</v>
      </c>
      <c r="F251" s="139" t="s">
        <v>498</v>
      </c>
      <c r="G251" s="140" t="s">
        <v>309</v>
      </c>
      <c r="H251" s="141">
        <v>250</v>
      </c>
      <c r="I251" s="142"/>
      <c r="J251" s="143">
        <f>ROUND(I251*H251,2)</f>
        <v>0</v>
      </c>
      <c r="K251" s="139" t="s">
        <v>310</v>
      </c>
      <c r="L251" s="32"/>
      <c r="M251" s="144" t="s">
        <v>1</v>
      </c>
      <c r="N251" s="145" t="s">
        <v>44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158</v>
      </c>
      <c r="AT251" s="148" t="s">
        <v>154</v>
      </c>
      <c r="AU251" s="148" t="s">
        <v>89</v>
      </c>
      <c r="AY251" s="16" t="s">
        <v>151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6" t="s">
        <v>86</v>
      </c>
      <c r="BK251" s="149">
        <f>ROUND(I251*H251,2)</f>
        <v>0</v>
      </c>
      <c r="BL251" s="16" t="s">
        <v>158</v>
      </c>
      <c r="BM251" s="148" t="s">
        <v>499</v>
      </c>
    </row>
    <row r="252" spans="2:65" s="12" customFormat="1" ht="11.25">
      <c r="B252" s="160"/>
      <c r="D252" s="150" t="s">
        <v>312</v>
      </c>
      <c r="E252" s="161" t="s">
        <v>1</v>
      </c>
      <c r="F252" s="162" t="s">
        <v>329</v>
      </c>
      <c r="H252" s="163">
        <v>250</v>
      </c>
      <c r="I252" s="164"/>
      <c r="L252" s="160"/>
      <c r="M252" s="165"/>
      <c r="T252" s="166"/>
      <c r="AT252" s="161" t="s">
        <v>312</v>
      </c>
      <c r="AU252" s="161" t="s">
        <v>89</v>
      </c>
      <c r="AV252" s="12" t="s">
        <v>89</v>
      </c>
      <c r="AW252" s="12" t="s">
        <v>35</v>
      </c>
      <c r="AX252" s="12" t="s">
        <v>86</v>
      </c>
      <c r="AY252" s="161" t="s">
        <v>151</v>
      </c>
    </row>
    <row r="253" spans="2:65" s="1" customFormat="1" ht="16.5" customHeight="1">
      <c r="B253" s="136"/>
      <c r="C253" s="137" t="s">
        <v>500</v>
      </c>
      <c r="D253" s="137" t="s">
        <v>154</v>
      </c>
      <c r="E253" s="138" t="s">
        <v>501</v>
      </c>
      <c r="F253" s="139" t="s">
        <v>502</v>
      </c>
      <c r="G253" s="140" t="s">
        <v>377</v>
      </c>
      <c r="H253" s="141">
        <v>1690.4</v>
      </c>
      <c r="I253" s="142"/>
      <c r="J253" s="143">
        <f>ROUND(I253*H253,2)</f>
        <v>0</v>
      </c>
      <c r="K253" s="139" t="s">
        <v>310</v>
      </c>
      <c r="L253" s="32"/>
      <c r="M253" s="144" t="s">
        <v>1</v>
      </c>
      <c r="N253" s="145" t="s">
        <v>44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158</v>
      </c>
      <c r="AT253" s="148" t="s">
        <v>154</v>
      </c>
      <c r="AU253" s="148" t="s">
        <v>89</v>
      </c>
      <c r="AY253" s="16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6" t="s">
        <v>86</v>
      </c>
      <c r="BK253" s="149">
        <f>ROUND(I253*H253,2)</f>
        <v>0</v>
      </c>
      <c r="BL253" s="16" t="s">
        <v>158</v>
      </c>
      <c r="BM253" s="148" t="s">
        <v>503</v>
      </c>
    </row>
    <row r="254" spans="2:65" s="12" customFormat="1" ht="11.25">
      <c r="B254" s="160"/>
      <c r="D254" s="150" t="s">
        <v>312</v>
      </c>
      <c r="E254" s="161" t="s">
        <v>1</v>
      </c>
      <c r="F254" s="162" t="s">
        <v>504</v>
      </c>
      <c r="H254" s="163">
        <v>1690.4</v>
      </c>
      <c r="I254" s="164"/>
      <c r="L254" s="160"/>
      <c r="M254" s="165"/>
      <c r="T254" s="166"/>
      <c r="AT254" s="161" t="s">
        <v>312</v>
      </c>
      <c r="AU254" s="161" t="s">
        <v>89</v>
      </c>
      <c r="AV254" s="12" t="s">
        <v>89</v>
      </c>
      <c r="AW254" s="12" t="s">
        <v>35</v>
      </c>
      <c r="AX254" s="12" t="s">
        <v>86</v>
      </c>
      <c r="AY254" s="161" t="s">
        <v>151</v>
      </c>
    </row>
    <row r="255" spans="2:65" s="1" customFormat="1" ht="16.5" customHeight="1">
      <c r="B255" s="136"/>
      <c r="C255" s="137" t="s">
        <v>505</v>
      </c>
      <c r="D255" s="137" t="s">
        <v>154</v>
      </c>
      <c r="E255" s="138" t="s">
        <v>506</v>
      </c>
      <c r="F255" s="139" t="s">
        <v>507</v>
      </c>
      <c r="G255" s="140" t="s">
        <v>309</v>
      </c>
      <c r="H255" s="141">
        <v>845.2</v>
      </c>
      <c r="I255" s="142"/>
      <c r="J255" s="143">
        <f>ROUND(I255*H255,2)</f>
        <v>0</v>
      </c>
      <c r="K255" s="139" t="s">
        <v>310</v>
      </c>
      <c r="L255" s="32"/>
      <c r="M255" s="144" t="s">
        <v>1</v>
      </c>
      <c r="N255" s="145" t="s">
        <v>44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158</v>
      </c>
      <c r="AT255" s="148" t="s">
        <v>154</v>
      </c>
      <c r="AU255" s="148" t="s">
        <v>89</v>
      </c>
      <c r="AY255" s="16" t="s">
        <v>151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6" t="s">
        <v>86</v>
      </c>
      <c r="BK255" s="149">
        <f>ROUND(I255*H255,2)</f>
        <v>0</v>
      </c>
      <c r="BL255" s="16" t="s">
        <v>158</v>
      </c>
      <c r="BM255" s="148" t="s">
        <v>508</v>
      </c>
    </row>
    <row r="256" spans="2:65" s="1" customFormat="1" ht="16.5" customHeight="1">
      <c r="B256" s="136"/>
      <c r="C256" s="137" t="s">
        <v>509</v>
      </c>
      <c r="D256" s="137" t="s">
        <v>154</v>
      </c>
      <c r="E256" s="138" t="s">
        <v>510</v>
      </c>
      <c r="F256" s="139" t="s">
        <v>511</v>
      </c>
      <c r="G256" s="140" t="s">
        <v>309</v>
      </c>
      <c r="H256" s="141">
        <v>270.39999999999998</v>
      </c>
      <c r="I256" s="142"/>
      <c r="J256" s="143">
        <f>ROUND(I256*H256,2)</f>
        <v>0</v>
      </c>
      <c r="K256" s="139" t="s">
        <v>310</v>
      </c>
      <c r="L256" s="32"/>
      <c r="M256" s="144" t="s">
        <v>1</v>
      </c>
      <c r="N256" s="145" t="s">
        <v>44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158</v>
      </c>
      <c r="AT256" s="148" t="s">
        <v>154</v>
      </c>
      <c r="AU256" s="148" t="s">
        <v>89</v>
      </c>
      <c r="AY256" s="16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86</v>
      </c>
      <c r="BK256" s="149">
        <f>ROUND(I256*H256,2)</f>
        <v>0</v>
      </c>
      <c r="BL256" s="16" t="s">
        <v>158</v>
      </c>
      <c r="BM256" s="148" t="s">
        <v>512</v>
      </c>
    </row>
    <row r="257" spans="2:65" s="12" customFormat="1" ht="11.25">
      <c r="B257" s="160"/>
      <c r="D257" s="150" t="s">
        <v>312</v>
      </c>
      <c r="E257" s="161" t="s">
        <v>1</v>
      </c>
      <c r="F257" s="162" t="s">
        <v>475</v>
      </c>
      <c r="H257" s="163">
        <v>270.39999999999998</v>
      </c>
      <c r="I257" s="164"/>
      <c r="L257" s="160"/>
      <c r="M257" s="165"/>
      <c r="T257" s="166"/>
      <c r="AT257" s="161" t="s">
        <v>312</v>
      </c>
      <c r="AU257" s="161" t="s">
        <v>89</v>
      </c>
      <c r="AV257" s="12" t="s">
        <v>89</v>
      </c>
      <c r="AW257" s="12" t="s">
        <v>35</v>
      </c>
      <c r="AX257" s="12" t="s">
        <v>86</v>
      </c>
      <c r="AY257" s="161" t="s">
        <v>151</v>
      </c>
    </row>
    <row r="258" spans="2:65" s="1" customFormat="1" ht="16.5" customHeight="1">
      <c r="B258" s="136"/>
      <c r="C258" s="137" t="s">
        <v>513</v>
      </c>
      <c r="D258" s="137" t="s">
        <v>154</v>
      </c>
      <c r="E258" s="138" t="s">
        <v>514</v>
      </c>
      <c r="F258" s="139" t="s">
        <v>515</v>
      </c>
      <c r="G258" s="140" t="s">
        <v>309</v>
      </c>
      <c r="H258" s="141">
        <v>41.4</v>
      </c>
      <c r="I258" s="142"/>
      <c r="J258" s="143">
        <f>ROUND(I258*H258,2)</f>
        <v>0</v>
      </c>
      <c r="K258" s="139" t="s">
        <v>310</v>
      </c>
      <c r="L258" s="32"/>
      <c r="M258" s="144" t="s">
        <v>1</v>
      </c>
      <c r="N258" s="145" t="s">
        <v>44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48" t="s">
        <v>158</v>
      </c>
      <c r="AT258" s="148" t="s">
        <v>154</v>
      </c>
      <c r="AU258" s="148" t="s">
        <v>89</v>
      </c>
      <c r="AY258" s="16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6" t="s">
        <v>86</v>
      </c>
      <c r="BK258" s="149">
        <f>ROUND(I258*H258,2)</f>
        <v>0</v>
      </c>
      <c r="BL258" s="16" t="s">
        <v>158</v>
      </c>
      <c r="BM258" s="148" t="s">
        <v>516</v>
      </c>
    </row>
    <row r="259" spans="2:65" s="12" customFormat="1" ht="11.25">
      <c r="B259" s="160"/>
      <c r="D259" s="150" t="s">
        <v>312</v>
      </c>
      <c r="E259" s="161" t="s">
        <v>1</v>
      </c>
      <c r="F259" s="162" t="s">
        <v>517</v>
      </c>
      <c r="H259" s="163">
        <v>13</v>
      </c>
      <c r="I259" s="164"/>
      <c r="L259" s="160"/>
      <c r="M259" s="165"/>
      <c r="T259" s="166"/>
      <c r="AT259" s="161" t="s">
        <v>312</v>
      </c>
      <c r="AU259" s="161" t="s">
        <v>89</v>
      </c>
      <c r="AV259" s="12" t="s">
        <v>89</v>
      </c>
      <c r="AW259" s="12" t="s">
        <v>35</v>
      </c>
      <c r="AX259" s="12" t="s">
        <v>79</v>
      </c>
      <c r="AY259" s="161" t="s">
        <v>151</v>
      </c>
    </row>
    <row r="260" spans="2:65" s="12" customFormat="1" ht="11.25">
      <c r="B260" s="160"/>
      <c r="D260" s="150" t="s">
        <v>312</v>
      </c>
      <c r="E260" s="161" t="s">
        <v>1</v>
      </c>
      <c r="F260" s="162" t="s">
        <v>518</v>
      </c>
      <c r="H260" s="163">
        <v>20.8</v>
      </c>
      <c r="I260" s="164"/>
      <c r="L260" s="160"/>
      <c r="M260" s="165"/>
      <c r="T260" s="166"/>
      <c r="AT260" s="161" t="s">
        <v>312</v>
      </c>
      <c r="AU260" s="161" t="s">
        <v>89</v>
      </c>
      <c r="AV260" s="12" t="s">
        <v>89</v>
      </c>
      <c r="AW260" s="12" t="s">
        <v>35</v>
      </c>
      <c r="AX260" s="12" t="s">
        <v>79</v>
      </c>
      <c r="AY260" s="161" t="s">
        <v>151</v>
      </c>
    </row>
    <row r="261" spans="2:65" s="12" customFormat="1" ht="11.25">
      <c r="B261" s="160"/>
      <c r="D261" s="150" t="s">
        <v>312</v>
      </c>
      <c r="E261" s="161" t="s">
        <v>1</v>
      </c>
      <c r="F261" s="162" t="s">
        <v>519</v>
      </c>
      <c r="H261" s="163">
        <v>7.6</v>
      </c>
      <c r="I261" s="164"/>
      <c r="L261" s="160"/>
      <c r="M261" s="165"/>
      <c r="T261" s="166"/>
      <c r="AT261" s="161" t="s">
        <v>312</v>
      </c>
      <c r="AU261" s="161" t="s">
        <v>89</v>
      </c>
      <c r="AV261" s="12" t="s">
        <v>89</v>
      </c>
      <c r="AW261" s="12" t="s">
        <v>35</v>
      </c>
      <c r="AX261" s="12" t="s">
        <v>79</v>
      </c>
      <c r="AY261" s="161" t="s">
        <v>151</v>
      </c>
    </row>
    <row r="262" spans="2:65" s="13" customFormat="1" ht="11.25">
      <c r="B262" s="167"/>
      <c r="D262" s="150" t="s">
        <v>312</v>
      </c>
      <c r="E262" s="168" t="s">
        <v>1</v>
      </c>
      <c r="F262" s="169" t="s">
        <v>320</v>
      </c>
      <c r="H262" s="170">
        <v>41.4</v>
      </c>
      <c r="I262" s="171"/>
      <c r="L262" s="167"/>
      <c r="M262" s="172"/>
      <c r="T262" s="173"/>
      <c r="AT262" s="168" t="s">
        <v>312</v>
      </c>
      <c r="AU262" s="168" t="s">
        <v>89</v>
      </c>
      <c r="AV262" s="13" t="s">
        <v>158</v>
      </c>
      <c r="AW262" s="13" t="s">
        <v>35</v>
      </c>
      <c r="AX262" s="13" t="s">
        <v>86</v>
      </c>
      <c r="AY262" s="168" t="s">
        <v>151</v>
      </c>
    </row>
    <row r="263" spans="2:65" s="1" customFormat="1" ht="16.5" customHeight="1">
      <c r="B263" s="136"/>
      <c r="C263" s="174" t="s">
        <v>520</v>
      </c>
      <c r="D263" s="174" t="s">
        <v>374</v>
      </c>
      <c r="E263" s="175" t="s">
        <v>521</v>
      </c>
      <c r="F263" s="176" t="s">
        <v>522</v>
      </c>
      <c r="G263" s="177" t="s">
        <v>377</v>
      </c>
      <c r="H263" s="178">
        <v>41.2</v>
      </c>
      <c r="I263" s="179"/>
      <c r="J263" s="180">
        <f>ROUND(I263*H263,2)</f>
        <v>0</v>
      </c>
      <c r="K263" s="176" t="s">
        <v>310</v>
      </c>
      <c r="L263" s="181"/>
      <c r="M263" s="182" t="s">
        <v>1</v>
      </c>
      <c r="N263" s="183" t="s">
        <v>44</v>
      </c>
      <c r="P263" s="146">
        <f>O263*H263</f>
        <v>0</v>
      </c>
      <c r="Q263" s="146">
        <v>1</v>
      </c>
      <c r="R263" s="146">
        <f>Q263*H263</f>
        <v>41.2</v>
      </c>
      <c r="S263" s="146">
        <v>0</v>
      </c>
      <c r="T263" s="147">
        <f>S263*H263</f>
        <v>0</v>
      </c>
      <c r="AR263" s="148" t="s">
        <v>183</v>
      </c>
      <c r="AT263" s="148" t="s">
        <v>374</v>
      </c>
      <c r="AU263" s="148" t="s">
        <v>89</v>
      </c>
      <c r="AY263" s="16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6" t="s">
        <v>86</v>
      </c>
      <c r="BK263" s="149">
        <f>ROUND(I263*H263,2)</f>
        <v>0</v>
      </c>
      <c r="BL263" s="16" t="s">
        <v>158</v>
      </c>
      <c r="BM263" s="148" t="s">
        <v>523</v>
      </c>
    </row>
    <row r="264" spans="2:65" s="12" customFormat="1" ht="11.25">
      <c r="B264" s="160"/>
      <c r="D264" s="150" t="s">
        <v>312</v>
      </c>
      <c r="E264" s="161" t="s">
        <v>1</v>
      </c>
      <c r="F264" s="162" t="s">
        <v>524</v>
      </c>
      <c r="H264" s="163">
        <v>26</v>
      </c>
      <c r="I264" s="164"/>
      <c r="L264" s="160"/>
      <c r="M264" s="165"/>
      <c r="T264" s="166"/>
      <c r="AT264" s="161" t="s">
        <v>312</v>
      </c>
      <c r="AU264" s="161" t="s">
        <v>89</v>
      </c>
      <c r="AV264" s="12" t="s">
        <v>89</v>
      </c>
      <c r="AW264" s="12" t="s">
        <v>35</v>
      </c>
      <c r="AX264" s="12" t="s">
        <v>79</v>
      </c>
      <c r="AY264" s="161" t="s">
        <v>151</v>
      </c>
    </row>
    <row r="265" spans="2:65" s="12" customFormat="1" ht="11.25">
      <c r="B265" s="160"/>
      <c r="D265" s="150" t="s">
        <v>312</v>
      </c>
      <c r="E265" s="161" t="s">
        <v>1</v>
      </c>
      <c r="F265" s="162" t="s">
        <v>525</v>
      </c>
      <c r="H265" s="163">
        <v>15.2</v>
      </c>
      <c r="I265" s="164"/>
      <c r="L265" s="160"/>
      <c r="M265" s="165"/>
      <c r="T265" s="166"/>
      <c r="AT265" s="161" t="s">
        <v>312</v>
      </c>
      <c r="AU265" s="161" t="s">
        <v>89</v>
      </c>
      <c r="AV265" s="12" t="s">
        <v>89</v>
      </c>
      <c r="AW265" s="12" t="s">
        <v>35</v>
      </c>
      <c r="AX265" s="12" t="s">
        <v>79</v>
      </c>
      <c r="AY265" s="161" t="s">
        <v>151</v>
      </c>
    </row>
    <row r="266" spans="2:65" s="13" customFormat="1" ht="11.25">
      <c r="B266" s="167"/>
      <c r="D266" s="150" t="s">
        <v>312</v>
      </c>
      <c r="E266" s="168" t="s">
        <v>1</v>
      </c>
      <c r="F266" s="169" t="s">
        <v>320</v>
      </c>
      <c r="H266" s="170">
        <v>41.2</v>
      </c>
      <c r="I266" s="171"/>
      <c r="L266" s="167"/>
      <c r="M266" s="172"/>
      <c r="T266" s="173"/>
      <c r="AT266" s="168" t="s">
        <v>312</v>
      </c>
      <c r="AU266" s="168" t="s">
        <v>89</v>
      </c>
      <c r="AV266" s="13" t="s">
        <v>158</v>
      </c>
      <c r="AW266" s="13" t="s">
        <v>35</v>
      </c>
      <c r="AX266" s="13" t="s">
        <v>86</v>
      </c>
      <c r="AY266" s="168" t="s">
        <v>151</v>
      </c>
    </row>
    <row r="267" spans="2:65" s="1" customFormat="1" ht="16.5" customHeight="1">
      <c r="B267" s="136"/>
      <c r="C267" s="174" t="s">
        <v>526</v>
      </c>
      <c r="D267" s="174" t="s">
        <v>374</v>
      </c>
      <c r="E267" s="175" t="s">
        <v>527</v>
      </c>
      <c r="F267" s="176" t="s">
        <v>528</v>
      </c>
      <c r="G267" s="177" t="s">
        <v>377</v>
      </c>
      <c r="H267" s="178">
        <v>41.6</v>
      </c>
      <c r="I267" s="179"/>
      <c r="J267" s="180">
        <f>ROUND(I267*H267,2)</f>
        <v>0</v>
      </c>
      <c r="K267" s="176" t="s">
        <v>310</v>
      </c>
      <c r="L267" s="181"/>
      <c r="M267" s="182" t="s">
        <v>1</v>
      </c>
      <c r="N267" s="183" t="s">
        <v>44</v>
      </c>
      <c r="P267" s="146">
        <f>O267*H267</f>
        <v>0</v>
      </c>
      <c r="Q267" s="146">
        <v>1</v>
      </c>
      <c r="R267" s="146">
        <f>Q267*H267</f>
        <v>41.6</v>
      </c>
      <c r="S267" s="146">
        <v>0</v>
      </c>
      <c r="T267" s="147">
        <f>S267*H267</f>
        <v>0</v>
      </c>
      <c r="AR267" s="148" t="s">
        <v>183</v>
      </c>
      <c r="AT267" s="148" t="s">
        <v>374</v>
      </c>
      <c r="AU267" s="148" t="s">
        <v>89</v>
      </c>
      <c r="AY267" s="16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6" t="s">
        <v>86</v>
      </c>
      <c r="BK267" s="149">
        <f>ROUND(I267*H267,2)</f>
        <v>0</v>
      </c>
      <c r="BL267" s="16" t="s">
        <v>158</v>
      </c>
      <c r="BM267" s="148" t="s">
        <v>529</v>
      </c>
    </row>
    <row r="268" spans="2:65" s="1" customFormat="1" ht="19.5">
      <c r="B268" s="32"/>
      <c r="D268" s="150" t="s">
        <v>167</v>
      </c>
      <c r="F268" s="151" t="s">
        <v>530</v>
      </c>
      <c r="I268" s="152"/>
      <c r="L268" s="32"/>
      <c r="M268" s="153"/>
      <c r="T268" s="56"/>
      <c r="AT268" s="16" t="s">
        <v>167</v>
      </c>
      <c r="AU268" s="16" t="s">
        <v>89</v>
      </c>
    </row>
    <row r="269" spans="2:65" s="12" customFormat="1" ht="11.25">
      <c r="B269" s="160"/>
      <c r="D269" s="150" t="s">
        <v>312</v>
      </c>
      <c r="E269" s="161" t="s">
        <v>1</v>
      </c>
      <c r="F269" s="162" t="s">
        <v>531</v>
      </c>
      <c r="H269" s="163">
        <v>41.6</v>
      </c>
      <c r="I269" s="164"/>
      <c r="L269" s="160"/>
      <c r="M269" s="165"/>
      <c r="T269" s="166"/>
      <c r="AT269" s="161" t="s">
        <v>312</v>
      </c>
      <c r="AU269" s="161" t="s">
        <v>89</v>
      </c>
      <c r="AV269" s="12" t="s">
        <v>89</v>
      </c>
      <c r="AW269" s="12" t="s">
        <v>35</v>
      </c>
      <c r="AX269" s="12" t="s">
        <v>86</v>
      </c>
      <c r="AY269" s="161" t="s">
        <v>151</v>
      </c>
    </row>
    <row r="270" spans="2:65" s="1" customFormat="1" ht="21.75" customHeight="1">
      <c r="B270" s="136"/>
      <c r="C270" s="137" t="s">
        <v>532</v>
      </c>
      <c r="D270" s="137" t="s">
        <v>154</v>
      </c>
      <c r="E270" s="138" t="s">
        <v>533</v>
      </c>
      <c r="F270" s="139" t="s">
        <v>534</v>
      </c>
      <c r="G270" s="140" t="s">
        <v>363</v>
      </c>
      <c r="H270" s="141">
        <v>123</v>
      </c>
      <c r="I270" s="142"/>
      <c r="J270" s="143">
        <f>ROUND(I270*H270,2)</f>
        <v>0</v>
      </c>
      <c r="K270" s="139" t="s">
        <v>310</v>
      </c>
      <c r="L270" s="32"/>
      <c r="M270" s="144" t="s">
        <v>1</v>
      </c>
      <c r="N270" s="145" t="s">
        <v>44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158</v>
      </c>
      <c r="AT270" s="148" t="s">
        <v>154</v>
      </c>
      <c r="AU270" s="148" t="s">
        <v>89</v>
      </c>
      <c r="AY270" s="16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86</v>
      </c>
      <c r="BK270" s="149">
        <f>ROUND(I270*H270,2)</f>
        <v>0</v>
      </c>
      <c r="BL270" s="16" t="s">
        <v>158</v>
      </c>
      <c r="BM270" s="148" t="s">
        <v>535</v>
      </c>
    </row>
    <row r="271" spans="2:65" s="12" customFormat="1" ht="11.25">
      <c r="B271" s="160"/>
      <c r="D271" s="150" t="s">
        <v>312</v>
      </c>
      <c r="E271" s="161" t="s">
        <v>1</v>
      </c>
      <c r="F271" s="162" t="s">
        <v>536</v>
      </c>
      <c r="H271" s="163">
        <v>123</v>
      </c>
      <c r="I271" s="164"/>
      <c r="L271" s="160"/>
      <c r="M271" s="165"/>
      <c r="T271" s="166"/>
      <c r="AT271" s="161" t="s">
        <v>312</v>
      </c>
      <c r="AU271" s="161" t="s">
        <v>89</v>
      </c>
      <c r="AV271" s="12" t="s">
        <v>89</v>
      </c>
      <c r="AW271" s="12" t="s">
        <v>35</v>
      </c>
      <c r="AX271" s="12" t="s">
        <v>86</v>
      </c>
      <c r="AY271" s="161" t="s">
        <v>151</v>
      </c>
    </row>
    <row r="272" spans="2:65" s="1" customFormat="1" ht="16.5" customHeight="1">
      <c r="B272" s="136"/>
      <c r="C272" s="137" t="s">
        <v>537</v>
      </c>
      <c r="D272" s="137" t="s">
        <v>154</v>
      </c>
      <c r="E272" s="138" t="s">
        <v>538</v>
      </c>
      <c r="F272" s="139" t="s">
        <v>539</v>
      </c>
      <c r="G272" s="140" t="s">
        <v>363</v>
      </c>
      <c r="H272" s="141">
        <v>123</v>
      </c>
      <c r="I272" s="142"/>
      <c r="J272" s="143">
        <f>ROUND(I272*H272,2)</f>
        <v>0</v>
      </c>
      <c r="K272" s="139" t="s">
        <v>310</v>
      </c>
      <c r="L272" s="32"/>
      <c r="M272" s="144" t="s">
        <v>1</v>
      </c>
      <c r="N272" s="145" t="s">
        <v>44</v>
      </c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AR272" s="148" t="s">
        <v>158</v>
      </c>
      <c r="AT272" s="148" t="s">
        <v>154</v>
      </c>
      <c r="AU272" s="148" t="s">
        <v>89</v>
      </c>
      <c r="AY272" s="16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6" t="s">
        <v>86</v>
      </c>
      <c r="BK272" s="149">
        <f>ROUND(I272*H272,2)</f>
        <v>0</v>
      </c>
      <c r="BL272" s="16" t="s">
        <v>158</v>
      </c>
      <c r="BM272" s="148" t="s">
        <v>540</v>
      </c>
    </row>
    <row r="273" spans="2:65" s="1" customFormat="1" ht="16.5" customHeight="1">
      <c r="B273" s="136"/>
      <c r="C273" s="174" t="s">
        <v>541</v>
      </c>
      <c r="D273" s="174" t="s">
        <v>374</v>
      </c>
      <c r="E273" s="175" t="s">
        <v>542</v>
      </c>
      <c r="F273" s="176" t="s">
        <v>543</v>
      </c>
      <c r="G273" s="177" t="s">
        <v>544</v>
      </c>
      <c r="H273" s="178">
        <v>2.46</v>
      </c>
      <c r="I273" s="179"/>
      <c r="J273" s="180">
        <f>ROUND(I273*H273,2)</f>
        <v>0</v>
      </c>
      <c r="K273" s="176" t="s">
        <v>310</v>
      </c>
      <c r="L273" s="181"/>
      <c r="M273" s="182" t="s">
        <v>1</v>
      </c>
      <c r="N273" s="183" t="s">
        <v>44</v>
      </c>
      <c r="P273" s="146">
        <f>O273*H273</f>
        <v>0</v>
      </c>
      <c r="Q273" s="146">
        <v>1E-3</v>
      </c>
      <c r="R273" s="146">
        <f>Q273*H273</f>
        <v>2.4599999999999999E-3</v>
      </c>
      <c r="S273" s="146">
        <v>0</v>
      </c>
      <c r="T273" s="147">
        <f>S273*H273</f>
        <v>0</v>
      </c>
      <c r="AR273" s="148" t="s">
        <v>183</v>
      </c>
      <c r="AT273" s="148" t="s">
        <v>374</v>
      </c>
      <c r="AU273" s="148" t="s">
        <v>89</v>
      </c>
      <c r="AY273" s="16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6" t="s">
        <v>86</v>
      </c>
      <c r="BK273" s="149">
        <f>ROUND(I273*H273,2)</f>
        <v>0</v>
      </c>
      <c r="BL273" s="16" t="s">
        <v>158</v>
      </c>
      <c r="BM273" s="148" t="s">
        <v>545</v>
      </c>
    </row>
    <row r="274" spans="2:65" s="12" customFormat="1" ht="11.25">
      <c r="B274" s="160"/>
      <c r="D274" s="150" t="s">
        <v>312</v>
      </c>
      <c r="F274" s="162" t="s">
        <v>546</v>
      </c>
      <c r="H274" s="163">
        <v>2.46</v>
      </c>
      <c r="I274" s="164"/>
      <c r="L274" s="160"/>
      <c r="M274" s="165"/>
      <c r="T274" s="166"/>
      <c r="AT274" s="161" t="s">
        <v>312</v>
      </c>
      <c r="AU274" s="161" t="s">
        <v>89</v>
      </c>
      <c r="AV274" s="12" t="s">
        <v>89</v>
      </c>
      <c r="AW274" s="12" t="s">
        <v>3</v>
      </c>
      <c r="AX274" s="12" t="s">
        <v>86</v>
      </c>
      <c r="AY274" s="161" t="s">
        <v>151</v>
      </c>
    </row>
    <row r="275" spans="2:65" s="1" customFormat="1" ht="16.5" customHeight="1">
      <c r="B275" s="136"/>
      <c r="C275" s="137" t="s">
        <v>547</v>
      </c>
      <c r="D275" s="137" t="s">
        <v>154</v>
      </c>
      <c r="E275" s="138" t="s">
        <v>548</v>
      </c>
      <c r="F275" s="139" t="s">
        <v>549</v>
      </c>
      <c r="G275" s="140" t="s">
        <v>363</v>
      </c>
      <c r="H275" s="141">
        <v>123</v>
      </c>
      <c r="I275" s="142"/>
      <c r="J275" s="143">
        <f>ROUND(I275*H275,2)</f>
        <v>0</v>
      </c>
      <c r="K275" s="139" t="s">
        <v>310</v>
      </c>
      <c r="L275" s="32"/>
      <c r="M275" s="144" t="s">
        <v>1</v>
      </c>
      <c r="N275" s="145" t="s">
        <v>44</v>
      </c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AR275" s="148" t="s">
        <v>158</v>
      </c>
      <c r="AT275" s="148" t="s">
        <v>154</v>
      </c>
      <c r="AU275" s="148" t="s">
        <v>89</v>
      </c>
      <c r="AY275" s="16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6" t="s">
        <v>86</v>
      </c>
      <c r="BK275" s="149">
        <f>ROUND(I275*H275,2)</f>
        <v>0</v>
      </c>
      <c r="BL275" s="16" t="s">
        <v>158</v>
      </c>
      <c r="BM275" s="148" t="s">
        <v>550</v>
      </c>
    </row>
    <row r="276" spans="2:65" s="12" customFormat="1" ht="11.25">
      <c r="B276" s="160"/>
      <c r="D276" s="150" t="s">
        <v>312</v>
      </c>
      <c r="E276" s="161" t="s">
        <v>1</v>
      </c>
      <c r="F276" s="162" t="s">
        <v>551</v>
      </c>
      <c r="H276" s="163">
        <v>123</v>
      </c>
      <c r="I276" s="164"/>
      <c r="L276" s="160"/>
      <c r="M276" s="165"/>
      <c r="T276" s="166"/>
      <c r="AT276" s="161" t="s">
        <v>312</v>
      </c>
      <c r="AU276" s="161" t="s">
        <v>89</v>
      </c>
      <c r="AV276" s="12" t="s">
        <v>89</v>
      </c>
      <c r="AW276" s="12" t="s">
        <v>35</v>
      </c>
      <c r="AX276" s="12" t="s">
        <v>86</v>
      </c>
      <c r="AY276" s="161" t="s">
        <v>151</v>
      </c>
    </row>
    <row r="277" spans="2:65" s="1" customFormat="1" ht="16.5" customHeight="1">
      <c r="B277" s="136"/>
      <c r="C277" s="137" t="s">
        <v>552</v>
      </c>
      <c r="D277" s="137" t="s">
        <v>154</v>
      </c>
      <c r="E277" s="138" t="s">
        <v>553</v>
      </c>
      <c r="F277" s="139" t="s">
        <v>554</v>
      </c>
      <c r="G277" s="140" t="s">
        <v>363</v>
      </c>
      <c r="H277" s="141">
        <v>530</v>
      </c>
      <c r="I277" s="142"/>
      <c r="J277" s="143">
        <f>ROUND(I277*H277,2)</f>
        <v>0</v>
      </c>
      <c r="K277" s="139" t="s">
        <v>310</v>
      </c>
      <c r="L277" s="32"/>
      <c r="M277" s="144" t="s">
        <v>1</v>
      </c>
      <c r="N277" s="145" t="s">
        <v>44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158</v>
      </c>
      <c r="AT277" s="148" t="s">
        <v>154</v>
      </c>
      <c r="AU277" s="148" t="s">
        <v>89</v>
      </c>
      <c r="AY277" s="16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6" t="s">
        <v>86</v>
      </c>
      <c r="BK277" s="149">
        <f>ROUND(I277*H277,2)</f>
        <v>0</v>
      </c>
      <c r="BL277" s="16" t="s">
        <v>158</v>
      </c>
      <c r="BM277" s="148" t="s">
        <v>555</v>
      </c>
    </row>
    <row r="278" spans="2:65" s="12" customFormat="1" ht="11.25">
      <c r="B278" s="160"/>
      <c r="D278" s="150" t="s">
        <v>312</v>
      </c>
      <c r="E278" s="161" t="s">
        <v>1</v>
      </c>
      <c r="F278" s="162" t="s">
        <v>556</v>
      </c>
      <c r="H278" s="163">
        <v>530</v>
      </c>
      <c r="I278" s="164"/>
      <c r="L278" s="160"/>
      <c r="M278" s="165"/>
      <c r="T278" s="166"/>
      <c r="AT278" s="161" t="s">
        <v>312</v>
      </c>
      <c r="AU278" s="161" t="s">
        <v>89</v>
      </c>
      <c r="AV278" s="12" t="s">
        <v>89</v>
      </c>
      <c r="AW278" s="12" t="s">
        <v>35</v>
      </c>
      <c r="AX278" s="12" t="s">
        <v>86</v>
      </c>
      <c r="AY278" s="161" t="s">
        <v>151</v>
      </c>
    </row>
    <row r="279" spans="2:65" s="1" customFormat="1" ht="16.5" customHeight="1">
      <c r="B279" s="136"/>
      <c r="C279" s="137" t="s">
        <v>557</v>
      </c>
      <c r="D279" s="137" t="s">
        <v>154</v>
      </c>
      <c r="E279" s="138" t="s">
        <v>558</v>
      </c>
      <c r="F279" s="139" t="s">
        <v>559</v>
      </c>
      <c r="G279" s="140" t="s">
        <v>309</v>
      </c>
      <c r="H279" s="141">
        <v>2.46</v>
      </c>
      <c r="I279" s="142"/>
      <c r="J279" s="143">
        <f>ROUND(I279*H279,2)</f>
        <v>0</v>
      </c>
      <c r="K279" s="139" t="s">
        <v>310</v>
      </c>
      <c r="L279" s="32"/>
      <c r="M279" s="144" t="s">
        <v>1</v>
      </c>
      <c r="N279" s="145" t="s">
        <v>44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158</v>
      </c>
      <c r="AT279" s="148" t="s">
        <v>154</v>
      </c>
      <c r="AU279" s="148" t="s">
        <v>89</v>
      </c>
      <c r="AY279" s="16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6" t="s">
        <v>86</v>
      </c>
      <c r="BK279" s="149">
        <f>ROUND(I279*H279,2)</f>
        <v>0</v>
      </c>
      <c r="BL279" s="16" t="s">
        <v>158</v>
      </c>
      <c r="BM279" s="148" t="s">
        <v>560</v>
      </c>
    </row>
    <row r="280" spans="2:65" s="11" customFormat="1" ht="22.9" customHeight="1">
      <c r="B280" s="124"/>
      <c r="D280" s="125" t="s">
        <v>78</v>
      </c>
      <c r="E280" s="134" t="s">
        <v>89</v>
      </c>
      <c r="F280" s="134" t="s">
        <v>561</v>
      </c>
      <c r="I280" s="127"/>
      <c r="J280" s="135">
        <f>BK280</f>
        <v>0</v>
      </c>
      <c r="L280" s="124"/>
      <c r="M280" s="129"/>
      <c r="P280" s="130">
        <f>SUM(P281:P315)</f>
        <v>0</v>
      </c>
      <c r="R280" s="130">
        <f>SUM(R281:R315)</f>
        <v>364.68168430000003</v>
      </c>
      <c r="T280" s="131">
        <f>SUM(T281:T315)</f>
        <v>2.3897999999999997</v>
      </c>
      <c r="AR280" s="125" t="s">
        <v>86</v>
      </c>
      <c r="AT280" s="132" t="s">
        <v>78</v>
      </c>
      <c r="AU280" s="132" t="s">
        <v>86</v>
      </c>
      <c r="AY280" s="125" t="s">
        <v>151</v>
      </c>
      <c r="BK280" s="133">
        <f>SUM(BK281:BK315)</f>
        <v>0</v>
      </c>
    </row>
    <row r="281" spans="2:65" s="1" customFormat="1" ht="16.5" customHeight="1">
      <c r="B281" s="136"/>
      <c r="C281" s="137" t="s">
        <v>562</v>
      </c>
      <c r="D281" s="137" t="s">
        <v>154</v>
      </c>
      <c r="E281" s="138" t="s">
        <v>563</v>
      </c>
      <c r="F281" s="139" t="s">
        <v>564</v>
      </c>
      <c r="G281" s="140" t="s">
        <v>363</v>
      </c>
      <c r="H281" s="141">
        <v>180</v>
      </c>
      <c r="I281" s="142"/>
      <c r="J281" s="143">
        <f>ROUND(I281*H281,2)</f>
        <v>0</v>
      </c>
      <c r="K281" s="139" t="s">
        <v>310</v>
      </c>
      <c r="L281" s="32"/>
      <c r="M281" s="144" t="s">
        <v>1</v>
      </c>
      <c r="N281" s="145" t="s">
        <v>44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158</v>
      </c>
      <c r="AT281" s="148" t="s">
        <v>154</v>
      </c>
      <c r="AU281" s="148" t="s">
        <v>89</v>
      </c>
      <c r="AY281" s="16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86</v>
      </c>
      <c r="BK281" s="149">
        <f>ROUND(I281*H281,2)</f>
        <v>0</v>
      </c>
      <c r="BL281" s="16" t="s">
        <v>158</v>
      </c>
      <c r="BM281" s="148" t="s">
        <v>565</v>
      </c>
    </row>
    <row r="282" spans="2:65" s="12" customFormat="1" ht="11.25">
      <c r="B282" s="160"/>
      <c r="D282" s="150" t="s">
        <v>312</v>
      </c>
      <c r="E282" s="161" t="s">
        <v>1</v>
      </c>
      <c r="F282" s="162" t="s">
        <v>566</v>
      </c>
      <c r="H282" s="163">
        <v>180</v>
      </c>
      <c r="I282" s="164"/>
      <c r="L282" s="160"/>
      <c r="M282" s="165"/>
      <c r="T282" s="166"/>
      <c r="AT282" s="161" t="s">
        <v>312</v>
      </c>
      <c r="AU282" s="161" t="s">
        <v>89</v>
      </c>
      <c r="AV282" s="12" t="s">
        <v>89</v>
      </c>
      <c r="AW282" s="12" t="s">
        <v>35</v>
      </c>
      <c r="AX282" s="12" t="s">
        <v>86</v>
      </c>
      <c r="AY282" s="161" t="s">
        <v>151</v>
      </c>
    </row>
    <row r="283" spans="2:65" s="1" customFormat="1" ht="16.5" customHeight="1">
      <c r="B283" s="136"/>
      <c r="C283" s="174" t="s">
        <v>567</v>
      </c>
      <c r="D283" s="174" t="s">
        <v>374</v>
      </c>
      <c r="E283" s="175" t="s">
        <v>568</v>
      </c>
      <c r="F283" s="176" t="s">
        <v>569</v>
      </c>
      <c r="G283" s="177" t="s">
        <v>309</v>
      </c>
      <c r="H283" s="178">
        <v>18</v>
      </c>
      <c r="I283" s="179"/>
      <c r="J283" s="180">
        <f>ROUND(I283*H283,2)</f>
        <v>0</v>
      </c>
      <c r="K283" s="176" t="s">
        <v>310</v>
      </c>
      <c r="L283" s="181"/>
      <c r="M283" s="182" t="s">
        <v>1</v>
      </c>
      <c r="N283" s="183" t="s">
        <v>44</v>
      </c>
      <c r="P283" s="146">
        <f>O283*H283</f>
        <v>0</v>
      </c>
      <c r="Q283" s="146">
        <v>2.4289999999999998</v>
      </c>
      <c r="R283" s="146">
        <f>Q283*H283</f>
        <v>43.721999999999994</v>
      </c>
      <c r="S283" s="146">
        <v>0</v>
      </c>
      <c r="T283" s="147">
        <f>S283*H283</f>
        <v>0</v>
      </c>
      <c r="AR283" s="148" t="s">
        <v>183</v>
      </c>
      <c r="AT283" s="148" t="s">
        <v>374</v>
      </c>
      <c r="AU283" s="148" t="s">
        <v>89</v>
      </c>
      <c r="AY283" s="16" t="s">
        <v>151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86</v>
      </c>
      <c r="BK283" s="149">
        <f>ROUND(I283*H283,2)</f>
        <v>0</v>
      </c>
      <c r="BL283" s="16" t="s">
        <v>158</v>
      </c>
      <c r="BM283" s="148" t="s">
        <v>570</v>
      </c>
    </row>
    <row r="284" spans="2:65" s="12" customFormat="1" ht="11.25">
      <c r="B284" s="160"/>
      <c r="D284" s="150" t="s">
        <v>312</v>
      </c>
      <c r="E284" s="161" t="s">
        <v>1</v>
      </c>
      <c r="F284" s="162" t="s">
        <v>571</v>
      </c>
      <c r="H284" s="163">
        <v>18</v>
      </c>
      <c r="I284" s="164"/>
      <c r="L284" s="160"/>
      <c r="M284" s="165"/>
      <c r="T284" s="166"/>
      <c r="AT284" s="161" t="s">
        <v>312</v>
      </c>
      <c r="AU284" s="161" t="s">
        <v>89</v>
      </c>
      <c r="AV284" s="12" t="s">
        <v>89</v>
      </c>
      <c r="AW284" s="12" t="s">
        <v>35</v>
      </c>
      <c r="AX284" s="12" t="s">
        <v>86</v>
      </c>
      <c r="AY284" s="161" t="s">
        <v>151</v>
      </c>
    </row>
    <row r="285" spans="2:65" s="1" customFormat="1" ht="21.75" customHeight="1">
      <c r="B285" s="136"/>
      <c r="C285" s="137" t="s">
        <v>572</v>
      </c>
      <c r="D285" s="137" t="s">
        <v>154</v>
      </c>
      <c r="E285" s="138" t="s">
        <v>573</v>
      </c>
      <c r="F285" s="139" t="s">
        <v>574</v>
      </c>
      <c r="G285" s="140" t="s">
        <v>363</v>
      </c>
      <c r="H285" s="141">
        <v>180</v>
      </c>
      <c r="I285" s="142"/>
      <c r="J285" s="143">
        <f>ROUND(I285*H285,2)</f>
        <v>0</v>
      </c>
      <c r="K285" s="139" t="s">
        <v>310</v>
      </c>
      <c r="L285" s="32"/>
      <c r="M285" s="144" t="s">
        <v>1</v>
      </c>
      <c r="N285" s="145" t="s">
        <v>44</v>
      </c>
      <c r="P285" s="146">
        <f>O285*H285</f>
        <v>0</v>
      </c>
      <c r="Q285" s="146">
        <v>5.3400000000000001E-3</v>
      </c>
      <c r="R285" s="146">
        <f>Q285*H285</f>
        <v>0.96120000000000005</v>
      </c>
      <c r="S285" s="146">
        <v>0</v>
      </c>
      <c r="T285" s="147">
        <f>S285*H285</f>
        <v>0</v>
      </c>
      <c r="AR285" s="148" t="s">
        <v>158</v>
      </c>
      <c r="AT285" s="148" t="s">
        <v>154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575</v>
      </c>
    </row>
    <row r="286" spans="2:65" s="1" customFormat="1" ht="16.5" customHeight="1">
      <c r="B286" s="136"/>
      <c r="C286" s="137" t="s">
        <v>576</v>
      </c>
      <c r="D286" s="137" t="s">
        <v>154</v>
      </c>
      <c r="E286" s="138" t="s">
        <v>577</v>
      </c>
      <c r="F286" s="139" t="s">
        <v>578</v>
      </c>
      <c r="G286" s="140" t="s">
        <v>349</v>
      </c>
      <c r="H286" s="141">
        <v>114</v>
      </c>
      <c r="I286" s="142"/>
      <c r="J286" s="143">
        <f>ROUND(I286*H286,2)</f>
        <v>0</v>
      </c>
      <c r="K286" s="139" t="s">
        <v>310</v>
      </c>
      <c r="L286" s="32"/>
      <c r="M286" s="144" t="s">
        <v>1</v>
      </c>
      <c r="N286" s="145" t="s">
        <v>44</v>
      </c>
      <c r="P286" s="146">
        <f>O286*H286</f>
        <v>0</v>
      </c>
      <c r="Q286" s="146">
        <v>1.6000000000000001E-4</v>
      </c>
      <c r="R286" s="146">
        <f>Q286*H286</f>
        <v>1.8240000000000003E-2</v>
      </c>
      <c r="S286" s="146">
        <v>0</v>
      </c>
      <c r="T286" s="147">
        <f>S286*H286</f>
        <v>0</v>
      </c>
      <c r="AR286" s="148" t="s">
        <v>158</v>
      </c>
      <c r="AT286" s="148" t="s">
        <v>154</v>
      </c>
      <c r="AU286" s="148" t="s">
        <v>89</v>
      </c>
      <c r="AY286" s="16" t="s">
        <v>151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6" t="s">
        <v>86</v>
      </c>
      <c r="BK286" s="149">
        <f>ROUND(I286*H286,2)</f>
        <v>0</v>
      </c>
      <c r="BL286" s="16" t="s">
        <v>158</v>
      </c>
      <c r="BM286" s="148" t="s">
        <v>579</v>
      </c>
    </row>
    <row r="287" spans="2:65" s="1" customFormat="1" ht="19.5">
      <c r="B287" s="32"/>
      <c r="D287" s="150" t="s">
        <v>167</v>
      </c>
      <c r="F287" s="151" t="s">
        <v>580</v>
      </c>
      <c r="I287" s="152"/>
      <c r="L287" s="32"/>
      <c r="M287" s="153"/>
      <c r="T287" s="56"/>
      <c r="AT287" s="16" t="s">
        <v>167</v>
      </c>
      <c r="AU287" s="16" t="s">
        <v>89</v>
      </c>
    </row>
    <row r="288" spans="2:65" s="1" customFormat="1" ht="16.5" customHeight="1">
      <c r="B288" s="136"/>
      <c r="C288" s="137" t="s">
        <v>581</v>
      </c>
      <c r="D288" s="137" t="s">
        <v>154</v>
      </c>
      <c r="E288" s="138" t="s">
        <v>582</v>
      </c>
      <c r="F288" s="139" t="s">
        <v>583</v>
      </c>
      <c r="G288" s="140" t="s">
        <v>349</v>
      </c>
      <c r="H288" s="141">
        <v>69.8</v>
      </c>
      <c r="I288" s="142"/>
      <c r="J288" s="143">
        <f>ROUND(I288*H288,2)</f>
        <v>0</v>
      </c>
      <c r="K288" s="139" t="s">
        <v>310</v>
      </c>
      <c r="L288" s="32"/>
      <c r="M288" s="144" t="s">
        <v>1</v>
      </c>
      <c r="N288" s="145" t="s">
        <v>44</v>
      </c>
      <c r="P288" s="146">
        <f>O288*H288</f>
        <v>0</v>
      </c>
      <c r="Q288" s="146">
        <v>3.0000000000000001E-5</v>
      </c>
      <c r="R288" s="146">
        <f>Q288*H288</f>
        <v>2.0939999999999999E-3</v>
      </c>
      <c r="S288" s="146">
        <v>0</v>
      </c>
      <c r="T288" s="147">
        <f>S288*H288</f>
        <v>0</v>
      </c>
      <c r="AR288" s="148" t="s">
        <v>158</v>
      </c>
      <c r="AT288" s="148" t="s">
        <v>154</v>
      </c>
      <c r="AU288" s="148" t="s">
        <v>89</v>
      </c>
      <c r="AY288" s="16" t="s">
        <v>151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6" t="s">
        <v>86</v>
      </c>
      <c r="BK288" s="149">
        <f>ROUND(I288*H288,2)</f>
        <v>0</v>
      </c>
      <c r="BL288" s="16" t="s">
        <v>158</v>
      </c>
      <c r="BM288" s="148" t="s">
        <v>584</v>
      </c>
    </row>
    <row r="289" spans="2:65" s="12" customFormat="1" ht="11.25">
      <c r="B289" s="160"/>
      <c r="D289" s="150" t="s">
        <v>312</v>
      </c>
      <c r="E289" s="161" t="s">
        <v>1</v>
      </c>
      <c r="F289" s="162" t="s">
        <v>585</v>
      </c>
      <c r="H289" s="163">
        <v>23</v>
      </c>
      <c r="I289" s="164"/>
      <c r="L289" s="160"/>
      <c r="M289" s="165"/>
      <c r="T289" s="166"/>
      <c r="AT289" s="161" t="s">
        <v>312</v>
      </c>
      <c r="AU289" s="161" t="s">
        <v>89</v>
      </c>
      <c r="AV289" s="12" t="s">
        <v>89</v>
      </c>
      <c r="AW289" s="12" t="s">
        <v>35</v>
      </c>
      <c r="AX289" s="12" t="s">
        <v>79</v>
      </c>
      <c r="AY289" s="161" t="s">
        <v>151</v>
      </c>
    </row>
    <row r="290" spans="2:65" s="12" customFormat="1" ht="11.25">
      <c r="B290" s="160"/>
      <c r="D290" s="150" t="s">
        <v>312</v>
      </c>
      <c r="E290" s="161" t="s">
        <v>1</v>
      </c>
      <c r="F290" s="162" t="s">
        <v>586</v>
      </c>
      <c r="H290" s="163">
        <v>46.8</v>
      </c>
      <c r="I290" s="164"/>
      <c r="L290" s="160"/>
      <c r="M290" s="165"/>
      <c r="T290" s="166"/>
      <c r="AT290" s="161" t="s">
        <v>312</v>
      </c>
      <c r="AU290" s="161" t="s">
        <v>89</v>
      </c>
      <c r="AV290" s="12" t="s">
        <v>89</v>
      </c>
      <c r="AW290" s="12" t="s">
        <v>35</v>
      </c>
      <c r="AX290" s="12" t="s">
        <v>79</v>
      </c>
      <c r="AY290" s="161" t="s">
        <v>151</v>
      </c>
    </row>
    <row r="291" spans="2:65" s="13" customFormat="1" ht="11.25">
      <c r="B291" s="167"/>
      <c r="D291" s="150" t="s">
        <v>312</v>
      </c>
      <c r="E291" s="168" t="s">
        <v>1</v>
      </c>
      <c r="F291" s="169" t="s">
        <v>320</v>
      </c>
      <c r="H291" s="170">
        <v>69.8</v>
      </c>
      <c r="I291" s="171"/>
      <c r="L291" s="167"/>
      <c r="M291" s="172"/>
      <c r="T291" s="173"/>
      <c r="AT291" s="168" t="s">
        <v>312</v>
      </c>
      <c r="AU291" s="168" t="s">
        <v>89</v>
      </c>
      <c r="AV291" s="13" t="s">
        <v>158</v>
      </c>
      <c r="AW291" s="13" t="s">
        <v>35</v>
      </c>
      <c r="AX291" s="13" t="s">
        <v>86</v>
      </c>
      <c r="AY291" s="168" t="s">
        <v>151</v>
      </c>
    </row>
    <row r="292" spans="2:65" s="1" customFormat="1" ht="21.75" customHeight="1">
      <c r="B292" s="136"/>
      <c r="C292" s="137" t="s">
        <v>587</v>
      </c>
      <c r="D292" s="137" t="s">
        <v>154</v>
      </c>
      <c r="E292" s="138" t="s">
        <v>588</v>
      </c>
      <c r="F292" s="139" t="s">
        <v>589</v>
      </c>
      <c r="G292" s="140" t="s">
        <v>349</v>
      </c>
      <c r="H292" s="141">
        <v>69.8</v>
      </c>
      <c r="I292" s="142"/>
      <c r="J292" s="143">
        <f>ROUND(I292*H292,2)</f>
        <v>0</v>
      </c>
      <c r="K292" s="139" t="s">
        <v>310</v>
      </c>
      <c r="L292" s="32"/>
      <c r="M292" s="144" t="s">
        <v>1</v>
      </c>
      <c r="N292" s="145" t="s">
        <v>44</v>
      </c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AR292" s="148" t="s">
        <v>158</v>
      </c>
      <c r="AT292" s="148" t="s">
        <v>154</v>
      </c>
      <c r="AU292" s="148" t="s">
        <v>89</v>
      </c>
      <c r="AY292" s="16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6" t="s">
        <v>86</v>
      </c>
      <c r="BK292" s="149">
        <f>ROUND(I292*H292,2)</f>
        <v>0</v>
      </c>
      <c r="BL292" s="16" t="s">
        <v>158</v>
      </c>
      <c r="BM292" s="148" t="s">
        <v>590</v>
      </c>
    </row>
    <row r="293" spans="2:65" s="12" customFormat="1" ht="11.25">
      <c r="B293" s="160"/>
      <c r="D293" s="150" t="s">
        <v>312</v>
      </c>
      <c r="E293" s="161" t="s">
        <v>1</v>
      </c>
      <c r="F293" s="162" t="s">
        <v>591</v>
      </c>
      <c r="H293" s="163">
        <v>69.8</v>
      </c>
      <c r="I293" s="164"/>
      <c r="L293" s="160"/>
      <c r="M293" s="165"/>
      <c r="T293" s="166"/>
      <c r="AT293" s="161" t="s">
        <v>312</v>
      </c>
      <c r="AU293" s="161" t="s">
        <v>89</v>
      </c>
      <c r="AV293" s="12" t="s">
        <v>89</v>
      </c>
      <c r="AW293" s="12" t="s">
        <v>35</v>
      </c>
      <c r="AX293" s="12" t="s">
        <v>86</v>
      </c>
      <c r="AY293" s="161" t="s">
        <v>151</v>
      </c>
    </row>
    <row r="294" spans="2:65" s="1" customFormat="1" ht="16.5" customHeight="1">
      <c r="B294" s="136"/>
      <c r="C294" s="174" t="s">
        <v>592</v>
      </c>
      <c r="D294" s="174" t="s">
        <v>374</v>
      </c>
      <c r="E294" s="175" t="s">
        <v>593</v>
      </c>
      <c r="F294" s="176" t="s">
        <v>594</v>
      </c>
      <c r="G294" s="177" t="s">
        <v>309</v>
      </c>
      <c r="H294" s="178">
        <v>13.7</v>
      </c>
      <c r="I294" s="179"/>
      <c r="J294" s="180">
        <f>ROUND(I294*H294,2)</f>
        <v>0</v>
      </c>
      <c r="K294" s="176" t="s">
        <v>310</v>
      </c>
      <c r="L294" s="181"/>
      <c r="M294" s="182" t="s">
        <v>1</v>
      </c>
      <c r="N294" s="183" t="s">
        <v>44</v>
      </c>
      <c r="P294" s="146">
        <f>O294*H294</f>
        <v>0</v>
      </c>
      <c r="Q294" s="146">
        <v>2.4289999999999998</v>
      </c>
      <c r="R294" s="146">
        <f>Q294*H294</f>
        <v>33.277299999999997</v>
      </c>
      <c r="S294" s="146">
        <v>0</v>
      </c>
      <c r="T294" s="147">
        <f>S294*H294</f>
        <v>0</v>
      </c>
      <c r="AR294" s="148" t="s">
        <v>183</v>
      </c>
      <c r="AT294" s="148" t="s">
        <v>374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595</v>
      </c>
    </row>
    <row r="295" spans="2:65" s="12" customFormat="1" ht="11.25">
      <c r="B295" s="160"/>
      <c r="D295" s="150" t="s">
        <v>312</v>
      </c>
      <c r="E295" s="161" t="s">
        <v>1</v>
      </c>
      <c r="F295" s="162" t="s">
        <v>596</v>
      </c>
      <c r="H295" s="163">
        <v>13.7</v>
      </c>
      <c r="I295" s="164"/>
      <c r="L295" s="160"/>
      <c r="M295" s="165"/>
      <c r="T295" s="166"/>
      <c r="AT295" s="161" t="s">
        <v>312</v>
      </c>
      <c r="AU295" s="161" t="s">
        <v>89</v>
      </c>
      <c r="AV295" s="12" t="s">
        <v>89</v>
      </c>
      <c r="AW295" s="12" t="s">
        <v>35</v>
      </c>
      <c r="AX295" s="12" t="s">
        <v>86</v>
      </c>
      <c r="AY295" s="161" t="s">
        <v>151</v>
      </c>
    </row>
    <row r="296" spans="2:65" s="1" customFormat="1" ht="16.5" customHeight="1">
      <c r="B296" s="136"/>
      <c r="C296" s="174" t="s">
        <v>597</v>
      </c>
      <c r="D296" s="174" t="s">
        <v>374</v>
      </c>
      <c r="E296" s="175" t="s">
        <v>598</v>
      </c>
      <c r="F296" s="176" t="s">
        <v>599</v>
      </c>
      <c r="G296" s="177" t="s">
        <v>377</v>
      </c>
      <c r="H296" s="178">
        <v>4.2789999999999999</v>
      </c>
      <c r="I296" s="179"/>
      <c r="J296" s="180">
        <f>ROUND(I296*H296,2)</f>
        <v>0</v>
      </c>
      <c r="K296" s="176" t="s">
        <v>310</v>
      </c>
      <c r="L296" s="181"/>
      <c r="M296" s="182" t="s">
        <v>1</v>
      </c>
      <c r="N296" s="183" t="s">
        <v>44</v>
      </c>
      <c r="P296" s="146">
        <f>O296*H296</f>
        <v>0</v>
      </c>
      <c r="Q296" s="146">
        <v>1</v>
      </c>
      <c r="R296" s="146">
        <f>Q296*H296</f>
        <v>4.2789999999999999</v>
      </c>
      <c r="S296" s="146">
        <v>0</v>
      </c>
      <c r="T296" s="147">
        <f>S296*H296</f>
        <v>0</v>
      </c>
      <c r="AR296" s="148" t="s">
        <v>183</v>
      </c>
      <c r="AT296" s="148" t="s">
        <v>374</v>
      </c>
      <c r="AU296" s="148" t="s">
        <v>89</v>
      </c>
      <c r="AY296" s="16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6" t="s">
        <v>86</v>
      </c>
      <c r="BK296" s="149">
        <f>ROUND(I296*H296,2)</f>
        <v>0</v>
      </c>
      <c r="BL296" s="16" t="s">
        <v>158</v>
      </c>
      <c r="BM296" s="148" t="s">
        <v>600</v>
      </c>
    </row>
    <row r="297" spans="2:65" s="12" customFormat="1" ht="11.25">
      <c r="B297" s="160"/>
      <c r="D297" s="150" t="s">
        <v>312</v>
      </c>
      <c r="E297" s="161" t="s">
        <v>1</v>
      </c>
      <c r="F297" s="162" t="s">
        <v>601</v>
      </c>
      <c r="H297" s="163">
        <v>4.2789999999999999</v>
      </c>
      <c r="I297" s="164"/>
      <c r="L297" s="160"/>
      <c r="M297" s="165"/>
      <c r="T297" s="166"/>
      <c r="AT297" s="161" t="s">
        <v>312</v>
      </c>
      <c r="AU297" s="161" t="s">
        <v>89</v>
      </c>
      <c r="AV297" s="12" t="s">
        <v>89</v>
      </c>
      <c r="AW297" s="12" t="s">
        <v>35</v>
      </c>
      <c r="AX297" s="12" t="s">
        <v>86</v>
      </c>
      <c r="AY297" s="161" t="s">
        <v>151</v>
      </c>
    </row>
    <row r="298" spans="2:65" s="1" customFormat="1" ht="16.5" customHeight="1">
      <c r="B298" s="136"/>
      <c r="C298" s="137" t="s">
        <v>602</v>
      </c>
      <c r="D298" s="137" t="s">
        <v>154</v>
      </c>
      <c r="E298" s="138" t="s">
        <v>603</v>
      </c>
      <c r="F298" s="139" t="s">
        <v>604</v>
      </c>
      <c r="G298" s="140" t="s">
        <v>349</v>
      </c>
      <c r="H298" s="141">
        <v>4.2</v>
      </c>
      <c r="I298" s="142"/>
      <c r="J298" s="143">
        <f>ROUND(I298*H298,2)</f>
        <v>0</v>
      </c>
      <c r="K298" s="139" t="s">
        <v>310</v>
      </c>
      <c r="L298" s="32"/>
      <c r="M298" s="144" t="s">
        <v>1</v>
      </c>
      <c r="N298" s="145" t="s">
        <v>44</v>
      </c>
      <c r="P298" s="146">
        <f>O298*H298</f>
        <v>0</v>
      </c>
      <c r="Q298" s="146">
        <v>0</v>
      </c>
      <c r="R298" s="146">
        <f>Q298*H298</f>
        <v>0</v>
      </c>
      <c r="S298" s="146">
        <v>0.56899999999999995</v>
      </c>
      <c r="T298" s="147">
        <f>S298*H298</f>
        <v>2.3897999999999997</v>
      </c>
      <c r="AR298" s="148" t="s">
        <v>158</v>
      </c>
      <c r="AT298" s="148" t="s">
        <v>154</v>
      </c>
      <c r="AU298" s="148" t="s">
        <v>89</v>
      </c>
      <c r="AY298" s="16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6" t="s">
        <v>86</v>
      </c>
      <c r="BK298" s="149">
        <f>ROUND(I298*H298,2)</f>
        <v>0</v>
      </c>
      <c r="BL298" s="16" t="s">
        <v>158</v>
      </c>
      <c r="BM298" s="148" t="s">
        <v>605</v>
      </c>
    </row>
    <row r="299" spans="2:65" s="12" customFormat="1" ht="11.25">
      <c r="B299" s="160"/>
      <c r="D299" s="150" t="s">
        <v>312</v>
      </c>
      <c r="E299" s="161" t="s">
        <v>1</v>
      </c>
      <c r="F299" s="162" t="s">
        <v>606</v>
      </c>
      <c r="H299" s="163">
        <v>4.2</v>
      </c>
      <c r="I299" s="164"/>
      <c r="L299" s="160"/>
      <c r="M299" s="165"/>
      <c r="T299" s="166"/>
      <c r="AT299" s="161" t="s">
        <v>312</v>
      </c>
      <c r="AU299" s="161" t="s">
        <v>89</v>
      </c>
      <c r="AV299" s="12" t="s">
        <v>89</v>
      </c>
      <c r="AW299" s="12" t="s">
        <v>35</v>
      </c>
      <c r="AX299" s="12" t="s">
        <v>86</v>
      </c>
      <c r="AY299" s="161" t="s">
        <v>151</v>
      </c>
    </row>
    <row r="300" spans="2:65" s="1" customFormat="1" ht="16.5" customHeight="1">
      <c r="B300" s="136"/>
      <c r="C300" s="137" t="s">
        <v>607</v>
      </c>
      <c r="D300" s="137" t="s">
        <v>154</v>
      </c>
      <c r="E300" s="138" t="s">
        <v>608</v>
      </c>
      <c r="F300" s="139" t="s">
        <v>609</v>
      </c>
      <c r="G300" s="140" t="s">
        <v>309</v>
      </c>
      <c r="H300" s="141">
        <v>109.29</v>
      </c>
      <c r="I300" s="142"/>
      <c r="J300" s="143">
        <f>ROUND(I300*H300,2)</f>
        <v>0</v>
      </c>
      <c r="K300" s="139" t="s">
        <v>310</v>
      </c>
      <c r="L300" s="32"/>
      <c r="M300" s="144" t="s">
        <v>1</v>
      </c>
      <c r="N300" s="145" t="s">
        <v>44</v>
      </c>
      <c r="P300" s="146">
        <f>O300*H300</f>
        <v>0</v>
      </c>
      <c r="Q300" s="146">
        <v>2.5018699999999998</v>
      </c>
      <c r="R300" s="146">
        <f>Q300*H300</f>
        <v>273.42937230000001</v>
      </c>
      <c r="S300" s="146">
        <v>0</v>
      </c>
      <c r="T300" s="147">
        <f>S300*H300</f>
        <v>0</v>
      </c>
      <c r="AR300" s="148" t="s">
        <v>158</v>
      </c>
      <c r="AT300" s="148" t="s">
        <v>154</v>
      </c>
      <c r="AU300" s="148" t="s">
        <v>89</v>
      </c>
      <c r="AY300" s="16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6" t="s">
        <v>86</v>
      </c>
      <c r="BK300" s="149">
        <f>ROUND(I300*H300,2)</f>
        <v>0</v>
      </c>
      <c r="BL300" s="16" t="s">
        <v>158</v>
      </c>
      <c r="BM300" s="148" t="s">
        <v>610</v>
      </c>
    </row>
    <row r="301" spans="2:65" s="12" customFormat="1" ht="11.25">
      <c r="B301" s="160"/>
      <c r="D301" s="150" t="s">
        <v>312</v>
      </c>
      <c r="E301" s="161" t="s">
        <v>1</v>
      </c>
      <c r="F301" s="162" t="s">
        <v>611</v>
      </c>
      <c r="H301" s="163">
        <v>77.290000000000006</v>
      </c>
      <c r="I301" s="164"/>
      <c r="L301" s="160"/>
      <c r="M301" s="165"/>
      <c r="T301" s="166"/>
      <c r="AT301" s="161" t="s">
        <v>312</v>
      </c>
      <c r="AU301" s="161" t="s">
        <v>89</v>
      </c>
      <c r="AV301" s="12" t="s">
        <v>89</v>
      </c>
      <c r="AW301" s="12" t="s">
        <v>35</v>
      </c>
      <c r="AX301" s="12" t="s">
        <v>79</v>
      </c>
      <c r="AY301" s="161" t="s">
        <v>151</v>
      </c>
    </row>
    <row r="302" spans="2:65" s="12" customFormat="1" ht="11.25">
      <c r="B302" s="160"/>
      <c r="D302" s="150" t="s">
        <v>312</v>
      </c>
      <c r="E302" s="161" t="s">
        <v>1</v>
      </c>
      <c r="F302" s="162" t="s">
        <v>612</v>
      </c>
      <c r="H302" s="163">
        <v>32</v>
      </c>
      <c r="I302" s="164"/>
      <c r="L302" s="160"/>
      <c r="M302" s="165"/>
      <c r="T302" s="166"/>
      <c r="AT302" s="161" t="s">
        <v>312</v>
      </c>
      <c r="AU302" s="161" t="s">
        <v>89</v>
      </c>
      <c r="AV302" s="12" t="s">
        <v>89</v>
      </c>
      <c r="AW302" s="12" t="s">
        <v>35</v>
      </c>
      <c r="AX302" s="12" t="s">
        <v>79</v>
      </c>
      <c r="AY302" s="161" t="s">
        <v>151</v>
      </c>
    </row>
    <row r="303" spans="2:65" s="13" customFormat="1" ht="11.25">
      <c r="B303" s="167"/>
      <c r="D303" s="150" t="s">
        <v>312</v>
      </c>
      <c r="E303" s="168" t="s">
        <v>1</v>
      </c>
      <c r="F303" s="169" t="s">
        <v>320</v>
      </c>
      <c r="H303" s="170">
        <v>109.29</v>
      </c>
      <c r="I303" s="171"/>
      <c r="L303" s="167"/>
      <c r="M303" s="172"/>
      <c r="T303" s="173"/>
      <c r="AT303" s="168" t="s">
        <v>312</v>
      </c>
      <c r="AU303" s="168" t="s">
        <v>89</v>
      </c>
      <c r="AV303" s="13" t="s">
        <v>158</v>
      </c>
      <c r="AW303" s="13" t="s">
        <v>35</v>
      </c>
      <c r="AX303" s="13" t="s">
        <v>86</v>
      </c>
      <c r="AY303" s="168" t="s">
        <v>151</v>
      </c>
    </row>
    <row r="304" spans="2:65" s="1" customFormat="1" ht="16.5" customHeight="1">
      <c r="B304" s="136"/>
      <c r="C304" s="137" t="s">
        <v>613</v>
      </c>
      <c r="D304" s="137" t="s">
        <v>154</v>
      </c>
      <c r="E304" s="138" t="s">
        <v>614</v>
      </c>
      <c r="F304" s="139" t="s">
        <v>615</v>
      </c>
      <c r="G304" s="140" t="s">
        <v>316</v>
      </c>
      <c r="H304" s="141">
        <v>5.7</v>
      </c>
      <c r="I304" s="142"/>
      <c r="J304" s="143">
        <f>ROUND(I304*H304,2)</f>
        <v>0</v>
      </c>
      <c r="K304" s="139" t="s">
        <v>310</v>
      </c>
      <c r="L304" s="32"/>
      <c r="M304" s="144" t="s">
        <v>1</v>
      </c>
      <c r="N304" s="145" t="s">
        <v>44</v>
      </c>
      <c r="P304" s="146">
        <f>O304*H304</f>
        <v>0</v>
      </c>
      <c r="Q304" s="146">
        <v>1.3999999999999999E-4</v>
      </c>
      <c r="R304" s="146">
        <f>Q304*H304</f>
        <v>7.9799999999999999E-4</v>
      </c>
      <c r="S304" s="146">
        <v>0</v>
      </c>
      <c r="T304" s="147">
        <f>S304*H304</f>
        <v>0</v>
      </c>
      <c r="AR304" s="148" t="s">
        <v>158</v>
      </c>
      <c r="AT304" s="148" t="s">
        <v>154</v>
      </c>
      <c r="AU304" s="148" t="s">
        <v>89</v>
      </c>
      <c r="AY304" s="16" t="s">
        <v>151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6" t="s">
        <v>86</v>
      </c>
      <c r="BK304" s="149">
        <f>ROUND(I304*H304,2)</f>
        <v>0</v>
      </c>
      <c r="BL304" s="16" t="s">
        <v>158</v>
      </c>
      <c r="BM304" s="148" t="s">
        <v>616</v>
      </c>
    </row>
    <row r="305" spans="2:65" s="12" customFormat="1" ht="11.25">
      <c r="B305" s="160"/>
      <c r="D305" s="150" t="s">
        <v>312</v>
      </c>
      <c r="E305" s="161" t="s">
        <v>1</v>
      </c>
      <c r="F305" s="162" t="s">
        <v>617</v>
      </c>
      <c r="H305" s="163">
        <v>5.7</v>
      </c>
      <c r="I305" s="164"/>
      <c r="L305" s="160"/>
      <c r="M305" s="165"/>
      <c r="T305" s="166"/>
      <c r="AT305" s="161" t="s">
        <v>312</v>
      </c>
      <c r="AU305" s="161" t="s">
        <v>89</v>
      </c>
      <c r="AV305" s="12" t="s">
        <v>89</v>
      </c>
      <c r="AW305" s="12" t="s">
        <v>35</v>
      </c>
      <c r="AX305" s="12" t="s">
        <v>86</v>
      </c>
      <c r="AY305" s="161" t="s">
        <v>151</v>
      </c>
    </row>
    <row r="306" spans="2:65" s="1" customFormat="1" ht="21.75" customHeight="1">
      <c r="B306" s="136"/>
      <c r="C306" s="137" t="s">
        <v>618</v>
      </c>
      <c r="D306" s="137" t="s">
        <v>154</v>
      </c>
      <c r="E306" s="138" t="s">
        <v>619</v>
      </c>
      <c r="F306" s="139" t="s">
        <v>620</v>
      </c>
      <c r="G306" s="140" t="s">
        <v>316</v>
      </c>
      <c r="H306" s="141">
        <v>91.2</v>
      </c>
      <c r="I306" s="142"/>
      <c r="J306" s="143">
        <f>ROUND(I306*H306,2)</f>
        <v>0</v>
      </c>
      <c r="K306" s="139" t="s">
        <v>310</v>
      </c>
      <c r="L306" s="32"/>
      <c r="M306" s="144" t="s">
        <v>1</v>
      </c>
      <c r="N306" s="145" t="s">
        <v>44</v>
      </c>
      <c r="P306" s="146">
        <f>O306*H306</f>
        <v>0</v>
      </c>
      <c r="Q306" s="146">
        <v>1.4999999999999999E-4</v>
      </c>
      <c r="R306" s="146">
        <f>Q306*H306</f>
        <v>1.3679999999999999E-2</v>
      </c>
      <c r="S306" s="146">
        <v>0</v>
      </c>
      <c r="T306" s="147">
        <f>S306*H306</f>
        <v>0</v>
      </c>
      <c r="AR306" s="148" t="s">
        <v>158</v>
      </c>
      <c r="AT306" s="148" t="s">
        <v>154</v>
      </c>
      <c r="AU306" s="148" t="s">
        <v>89</v>
      </c>
      <c r="AY306" s="16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6" t="s">
        <v>86</v>
      </c>
      <c r="BK306" s="149">
        <f>ROUND(I306*H306,2)</f>
        <v>0</v>
      </c>
      <c r="BL306" s="16" t="s">
        <v>158</v>
      </c>
      <c r="BM306" s="148" t="s">
        <v>621</v>
      </c>
    </row>
    <row r="307" spans="2:65" s="12" customFormat="1" ht="11.25">
      <c r="B307" s="160"/>
      <c r="D307" s="150" t="s">
        <v>312</v>
      </c>
      <c r="E307" s="161" t="s">
        <v>1</v>
      </c>
      <c r="F307" s="162" t="s">
        <v>622</v>
      </c>
      <c r="H307" s="163">
        <v>91.2</v>
      </c>
      <c r="I307" s="164"/>
      <c r="L307" s="160"/>
      <c r="M307" s="165"/>
      <c r="T307" s="166"/>
      <c r="AT307" s="161" t="s">
        <v>312</v>
      </c>
      <c r="AU307" s="161" t="s">
        <v>89</v>
      </c>
      <c r="AV307" s="12" t="s">
        <v>89</v>
      </c>
      <c r="AW307" s="12" t="s">
        <v>35</v>
      </c>
      <c r="AX307" s="12" t="s">
        <v>86</v>
      </c>
      <c r="AY307" s="161" t="s">
        <v>151</v>
      </c>
    </row>
    <row r="308" spans="2:65" s="1" customFormat="1" ht="16.5" customHeight="1">
      <c r="B308" s="136"/>
      <c r="C308" s="174" t="s">
        <v>623</v>
      </c>
      <c r="D308" s="174" t="s">
        <v>374</v>
      </c>
      <c r="E308" s="175" t="s">
        <v>624</v>
      </c>
      <c r="F308" s="176" t="s">
        <v>625</v>
      </c>
      <c r="G308" s="177" t="s">
        <v>377</v>
      </c>
      <c r="H308" s="178">
        <v>8.5500000000000007</v>
      </c>
      <c r="I308" s="179"/>
      <c r="J308" s="180">
        <f>ROUND(I308*H308,2)</f>
        <v>0</v>
      </c>
      <c r="K308" s="176" t="s">
        <v>310</v>
      </c>
      <c r="L308" s="181"/>
      <c r="M308" s="182" t="s">
        <v>1</v>
      </c>
      <c r="N308" s="183" t="s">
        <v>44</v>
      </c>
      <c r="P308" s="146">
        <f>O308*H308</f>
        <v>0</v>
      </c>
      <c r="Q308" s="146">
        <v>1</v>
      </c>
      <c r="R308" s="146">
        <f>Q308*H308</f>
        <v>8.5500000000000007</v>
      </c>
      <c r="S308" s="146">
        <v>0</v>
      </c>
      <c r="T308" s="147">
        <f>S308*H308</f>
        <v>0</v>
      </c>
      <c r="AR308" s="148" t="s">
        <v>183</v>
      </c>
      <c r="AT308" s="148" t="s">
        <v>374</v>
      </c>
      <c r="AU308" s="148" t="s">
        <v>89</v>
      </c>
      <c r="AY308" s="16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6" t="s">
        <v>86</v>
      </c>
      <c r="BK308" s="149">
        <f>ROUND(I308*H308,2)</f>
        <v>0</v>
      </c>
      <c r="BL308" s="16" t="s">
        <v>158</v>
      </c>
      <c r="BM308" s="148" t="s">
        <v>626</v>
      </c>
    </row>
    <row r="309" spans="2:65" s="12" customFormat="1" ht="11.25">
      <c r="B309" s="160"/>
      <c r="D309" s="150" t="s">
        <v>312</v>
      </c>
      <c r="E309" s="161" t="s">
        <v>1</v>
      </c>
      <c r="F309" s="162" t="s">
        <v>627</v>
      </c>
      <c r="H309" s="163">
        <v>0.95</v>
      </c>
      <c r="I309" s="164"/>
      <c r="L309" s="160"/>
      <c r="M309" s="165"/>
      <c r="T309" s="166"/>
      <c r="AT309" s="161" t="s">
        <v>312</v>
      </c>
      <c r="AU309" s="161" t="s">
        <v>89</v>
      </c>
      <c r="AV309" s="12" t="s">
        <v>89</v>
      </c>
      <c r="AW309" s="12" t="s">
        <v>35</v>
      </c>
      <c r="AX309" s="12" t="s">
        <v>79</v>
      </c>
      <c r="AY309" s="161" t="s">
        <v>151</v>
      </c>
    </row>
    <row r="310" spans="2:65" s="12" customFormat="1" ht="11.25">
      <c r="B310" s="160"/>
      <c r="D310" s="150" t="s">
        <v>312</v>
      </c>
      <c r="E310" s="161" t="s">
        <v>1</v>
      </c>
      <c r="F310" s="162" t="s">
        <v>628</v>
      </c>
      <c r="H310" s="163">
        <v>7.6</v>
      </c>
      <c r="I310" s="164"/>
      <c r="L310" s="160"/>
      <c r="M310" s="165"/>
      <c r="T310" s="166"/>
      <c r="AT310" s="161" t="s">
        <v>312</v>
      </c>
      <c r="AU310" s="161" t="s">
        <v>89</v>
      </c>
      <c r="AV310" s="12" t="s">
        <v>89</v>
      </c>
      <c r="AW310" s="12" t="s">
        <v>35</v>
      </c>
      <c r="AX310" s="12" t="s">
        <v>79</v>
      </c>
      <c r="AY310" s="161" t="s">
        <v>151</v>
      </c>
    </row>
    <row r="311" spans="2:65" s="13" customFormat="1" ht="11.25">
      <c r="B311" s="167"/>
      <c r="D311" s="150" t="s">
        <v>312</v>
      </c>
      <c r="E311" s="168" t="s">
        <v>281</v>
      </c>
      <c r="F311" s="169" t="s">
        <v>320</v>
      </c>
      <c r="H311" s="170">
        <v>8.5500000000000007</v>
      </c>
      <c r="I311" s="171"/>
      <c r="L311" s="167"/>
      <c r="M311" s="172"/>
      <c r="T311" s="173"/>
      <c r="AT311" s="168" t="s">
        <v>312</v>
      </c>
      <c r="AU311" s="168" t="s">
        <v>89</v>
      </c>
      <c r="AV311" s="13" t="s">
        <v>158</v>
      </c>
      <c r="AW311" s="13" t="s">
        <v>35</v>
      </c>
      <c r="AX311" s="13" t="s">
        <v>86</v>
      </c>
      <c r="AY311" s="168" t="s">
        <v>151</v>
      </c>
    </row>
    <row r="312" spans="2:65" s="1" customFormat="1" ht="16.5" customHeight="1">
      <c r="B312" s="136"/>
      <c r="C312" s="174" t="s">
        <v>629</v>
      </c>
      <c r="D312" s="174" t="s">
        <v>374</v>
      </c>
      <c r="E312" s="175" t="s">
        <v>630</v>
      </c>
      <c r="F312" s="176" t="s">
        <v>631</v>
      </c>
      <c r="G312" s="177" t="s">
        <v>377</v>
      </c>
      <c r="H312" s="178">
        <v>0.42799999999999999</v>
      </c>
      <c r="I312" s="179"/>
      <c r="J312" s="180">
        <f>ROUND(I312*H312,2)</f>
        <v>0</v>
      </c>
      <c r="K312" s="176" t="s">
        <v>310</v>
      </c>
      <c r="L312" s="181"/>
      <c r="M312" s="182" t="s">
        <v>1</v>
      </c>
      <c r="N312" s="183" t="s">
        <v>44</v>
      </c>
      <c r="P312" s="146">
        <f>O312*H312</f>
        <v>0</v>
      </c>
      <c r="Q312" s="146">
        <v>1</v>
      </c>
      <c r="R312" s="146">
        <f>Q312*H312</f>
        <v>0.42799999999999999</v>
      </c>
      <c r="S312" s="146">
        <v>0</v>
      </c>
      <c r="T312" s="147">
        <f>S312*H312</f>
        <v>0</v>
      </c>
      <c r="AR312" s="148" t="s">
        <v>183</v>
      </c>
      <c r="AT312" s="148" t="s">
        <v>374</v>
      </c>
      <c r="AU312" s="148" t="s">
        <v>89</v>
      </c>
      <c r="AY312" s="16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6" t="s">
        <v>86</v>
      </c>
      <c r="BK312" s="149">
        <f>ROUND(I312*H312,2)</f>
        <v>0</v>
      </c>
      <c r="BL312" s="16" t="s">
        <v>158</v>
      </c>
      <c r="BM312" s="148" t="s">
        <v>632</v>
      </c>
    </row>
    <row r="313" spans="2:65" s="12" customFormat="1" ht="11.25">
      <c r="B313" s="160"/>
      <c r="D313" s="150" t="s">
        <v>312</v>
      </c>
      <c r="E313" s="161" t="s">
        <v>1</v>
      </c>
      <c r="F313" s="162" t="s">
        <v>633</v>
      </c>
      <c r="H313" s="163">
        <v>0.42799999999999999</v>
      </c>
      <c r="I313" s="164"/>
      <c r="L313" s="160"/>
      <c r="M313" s="165"/>
      <c r="T313" s="166"/>
      <c r="AT313" s="161" t="s">
        <v>312</v>
      </c>
      <c r="AU313" s="161" t="s">
        <v>89</v>
      </c>
      <c r="AV313" s="12" t="s">
        <v>89</v>
      </c>
      <c r="AW313" s="12" t="s">
        <v>35</v>
      </c>
      <c r="AX313" s="12" t="s">
        <v>86</v>
      </c>
      <c r="AY313" s="161" t="s">
        <v>151</v>
      </c>
    </row>
    <row r="314" spans="2:65" s="1" customFormat="1" ht="16.5" customHeight="1">
      <c r="B314" s="136"/>
      <c r="C314" s="137" t="s">
        <v>634</v>
      </c>
      <c r="D314" s="137" t="s">
        <v>154</v>
      </c>
      <c r="E314" s="138" t="s">
        <v>635</v>
      </c>
      <c r="F314" s="139" t="s">
        <v>636</v>
      </c>
      <c r="G314" s="140" t="s">
        <v>354</v>
      </c>
      <c r="H314" s="141">
        <v>14</v>
      </c>
      <c r="I314" s="142"/>
      <c r="J314" s="143">
        <f>ROUND(I314*H314,2)</f>
        <v>0</v>
      </c>
      <c r="K314" s="139" t="s">
        <v>1</v>
      </c>
      <c r="L314" s="32"/>
      <c r="M314" s="144" t="s">
        <v>1</v>
      </c>
      <c r="N314" s="145" t="s">
        <v>44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158</v>
      </c>
      <c r="AT314" s="148" t="s">
        <v>154</v>
      </c>
      <c r="AU314" s="148" t="s">
        <v>89</v>
      </c>
      <c r="AY314" s="16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6" t="s">
        <v>86</v>
      </c>
      <c r="BK314" s="149">
        <f>ROUND(I314*H314,2)</f>
        <v>0</v>
      </c>
      <c r="BL314" s="16" t="s">
        <v>158</v>
      </c>
      <c r="BM314" s="148" t="s">
        <v>637</v>
      </c>
    </row>
    <row r="315" spans="2:65" s="1" customFormat="1" ht="19.5">
      <c r="B315" s="32"/>
      <c r="D315" s="150" t="s">
        <v>167</v>
      </c>
      <c r="F315" s="151" t="s">
        <v>638</v>
      </c>
      <c r="I315" s="152"/>
      <c r="L315" s="32"/>
      <c r="M315" s="153"/>
      <c r="T315" s="56"/>
      <c r="AT315" s="16" t="s">
        <v>167</v>
      </c>
      <c r="AU315" s="16" t="s">
        <v>89</v>
      </c>
    </row>
    <row r="316" spans="2:65" s="11" customFormat="1" ht="22.9" customHeight="1">
      <c r="B316" s="124"/>
      <c r="D316" s="125" t="s">
        <v>78</v>
      </c>
      <c r="E316" s="134" t="s">
        <v>163</v>
      </c>
      <c r="F316" s="134" t="s">
        <v>639</v>
      </c>
      <c r="I316" s="127"/>
      <c r="J316" s="135">
        <f>BK316</f>
        <v>0</v>
      </c>
      <c r="L316" s="124"/>
      <c r="M316" s="129"/>
      <c r="P316" s="130">
        <f>SUM(P317:P350)</f>
        <v>0</v>
      </c>
      <c r="R316" s="130">
        <f>SUM(R317:R350)</f>
        <v>303.08598600000005</v>
      </c>
      <c r="T316" s="131">
        <f>SUM(T317:T350)</f>
        <v>0</v>
      </c>
      <c r="AR316" s="125" t="s">
        <v>86</v>
      </c>
      <c r="AT316" s="132" t="s">
        <v>78</v>
      </c>
      <c r="AU316" s="132" t="s">
        <v>86</v>
      </c>
      <c r="AY316" s="125" t="s">
        <v>151</v>
      </c>
      <c r="BK316" s="133">
        <f>SUM(BK317:BK350)</f>
        <v>0</v>
      </c>
    </row>
    <row r="317" spans="2:65" s="1" customFormat="1" ht="16.5" customHeight="1">
      <c r="B317" s="136"/>
      <c r="C317" s="137" t="s">
        <v>640</v>
      </c>
      <c r="D317" s="137" t="s">
        <v>154</v>
      </c>
      <c r="E317" s="138" t="s">
        <v>641</v>
      </c>
      <c r="F317" s="139" t="s">
        <v>642</v>
      </c>
      <c r="G317" s="140" t="s">
        <v>309</v>
      </c>
      <c r="H317" s="141">
        <v>32.24</v>
      </c>
      <c r="I317" s="142"/>
      <c r="J317" s="143">
        <f>ROUND(I317*H317,2)</f>
        <v>0</v>
      </c>
      <c r="K317" s="139" t="s">
        <v>310</v>
      </c>
      <c r="L317" s="32"/>
      <c r="M317" s="144" t="s">
        <v>1</v>
      </c>
      <c r="N317" s="145" t="s">
        <v>44</v>
      </c>
      <c r="P317" s="146">
        <f>O317*H317</f>
        <v>0</v>
      </c>
      <c r="Q317" s="146">
        <v>3.11388</v>
      </c>
      <c r="R317" s="146">
        <f>Q317*H317</f>
        <v>100.3914912</v>
      </c>
      <c r="S317" s="146">
        <v>0</v>
      </c>
      <c r="T317" s="147">
        <f>S317*H317</f>
        <v>0</v>
      </c>
      <c r="AR317" s="148" t="s">
        <v>158</v>
      </c>
      <c r="AT317" s="148" t="s">
        <v>154</v>
      </c>
      <c r="AU317" s="148" t="s">
        <v>89</v>
      </c>
      <c r="AY317" s="16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6" t="s">
        <v>86</v>
      </c>
      <c r="BK317" s="149">
        <f>ROUND(I317*H317,2)</f>
        <v>0</v>
      </c>
      <c r="BL317" s="16" t="s">
        <v>158</v>
      </c>
      <c r="BM317" s="148" t="s">
        <v>643</v>
      </c>
    </row>
    <row r="318" spans="2:65" s="12" customFormat="1" ht="11.25">
      <c r="B318" s="160"/>
      <c r="D318" s="150" t="s">
        <v>312</v>
      </c>
      <c r="E318" s="161" t="s">
        <v>1</v>
      </c>
      <c r="F318" s="162" t="s">
        <v>644</v>
      </c>
      <c r="H318" s="163">
        <v>32.24</v>
      </c>
      <c r="I318" s="164"/>
      <c r="L318" s="160"/>
      <c r="M318" s="165"/>
      <c r="T318" s="166"/>
      <c r="AT318" s="161" t="s">
        <v>312</v>
      </c>
      <c r="AU318" s="161" t="s">
        <v>89</v>
      </c>
      <c r="AV318" s="12" t="s">
        <v>89</v>
      </c>
      <c r="AW318" s="12" t="s">
        <v>35</v>
      </c>
      <c r="AX318" s="12" t="s">
        <v>86</v>
      </c>
      <c r="AY318" s="161" t="s">
        <v>151</v>
      </c>
    </row>
    <row r="319" spans="2:65" s="1" customFormat="1" ht="16.5" customHeight="1">
      <c r="B319" s="136"/>
      <c r="C319" s="137" t="s">
        <v>645</v>
      </c>
      <c r="D319" s="137" t="s">
        <v>154</v>
      </c>
      <c r="E319" s="138" t="s">
        <v>646</v>
      </c>
      <c r="F319" s="139" t="s">
        <v>647</v>
      </c>
      <c r="G319" s="140" t="s">
        <v>354</v>
      </c>
      <c r="H319" s="141">
        <v>6</v>
      </c>
      <c r="I319" s="142"/>
      <c r="J319" s="143">
        <f>ROUND(I319*H319,2)</f>
        <v>0</v>
      </c>
      <c r="K319" s="139" t="s">
        <v>1</v>
      </c>
      <c r="L319" s="32"/>
      <c r="M319" s="144" t="s">
        <v>1</v>
      </c>
      <c r="N319" s="145" t="s">
        <v>44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158</v>
      </c>
      <c r="AT319" s="148" t="s">
        <v>154</v>
      </c>
      <c r="AU319" s="148" t="s">
        <v>89</v>
      </c>
      <c r="AY319" s="16" t="s">
        <v>151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6" t="s">
        <v>86</v>
      </c>
      <c r="BK319" s="149">
        <f>ROUND(I319*H319,2)</f>
        <v>0</v>
      </c>
      <c r="BL319" s="16" t="s">
        <v>158</v>
      </c>
      <c r="BM319" s="148" t="s">
        <v>648</v>
      </c>
    </row>
    <row r="320" spans="2:65" s="1" customFormat="1" ht="19.5">
      <c r="B320" s="32"/>
      <c r="D320" s="150" t="s">
        <v>167</v>
      </c>
      <c r="F320" s="151" t="s">
        <v>649</v>
      </c>
      <c r="I320" s="152"/>
      <c r="L320" s="32"/>
      <c r="M320" s="153"/>
      <c r="T320" s="56"/>
      <c r="AT320" s="16" t="s">
        <v>167</v>
      </c>
      <c r="AU320" s="16" t="s">
        <v>89</v>
      </c>
    </row>
    <row r="321" spans="2:65" s="1" customFormat="1" ht="16.5" customHeight="1">
      <c r="B321" s="136"/>
      <c r="C321" s="137" t="s">
        <v>650</v>
      </c>
      <c r="D321" s="137" t="s">
        <v>154</v>
      </c>
      <c r="E321" s="138" t="s">
        <v>651</v>
      </c>
      <c r="F321" s="139" t="s">
        <v>652</v>
      </c>
      <c r="G321" s="140" t="s">
        <v>349</v>
      </c>
      <c r="H321" s="141">
        <v>54</v>
      </c>
      <c r="I321" s="142"/>
      <c r="J321" s="143">
        <f>ROUND(I321*H321,2)</f>
        <v>0</v>
      </c>
      <c r="K321" s="139" t="s">
        <v>1</v>
      </c>
      <c r="L321" s="32"/>
      <c r="M321" s="144" t="s">
        <v>1</v>
      </c>
      <c r="N321" s="145" t="s">
        <v>44</v>
      </c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AR321" s="148" t="s">
        <v>158</v>
      </c>
      <c r="AT321" s="148" t="s">
        <v>154</v>
      </c>
      <c r="AU321" s="148" t="s">
        <v>89</v>
      </c>
      <c r="AY321" s="16" t="s">
        <v>151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6" t="s">
        <v>86</v>
      </c>
      <c r="BK321" s="149">
        <f>ROUND(I321*H321,2)</f>
        <v>0</v>
      </c>
      <c r="BL321" s="16" t="s">
        <v>158</v>
      </c>
      <c r="BM321" s="148" t="s">
        <v>653</v>
      </c>
    </row>
    <row r="322" spans="2:65" s="1" customFormat="1" ht="19.5">
      <c r="B322" s="32"/>
      <c r="D322" s="150" t="s">
        <v>167</v>
      </c>
      <c r="F322" s="151" t="s">
        <v>654</v>
      </c>
      <c r="I322" s="152"/>
      <c r="L322" s="32"/>
      <c r="M322" s="153"/>
      <c r="T322" s="56"/>
      <c r="AT322" s="16" t="s">
        <v>167</v>
      </c>
      <c r="AU322" s="16" t="s">
        <v>89</v>
      </c>
    </row>
    <row r="323" spans="2:65" s="1" customFormat="1" ht="16.5" customHeight="1">
      <c r="B323" s="136"/>
      <c r="C323" s="137" t="s">
        <v>655</v>
      </c>
      <c r="D323" s="137" t="s">
        <v>154</v>
      </c>
      <c r="E323" s="138" t="s">
        <v>656</v>
      </c>
      <c r="F323" s="139" t="s">
        <v>657</v>
      </c>
      <c r="G323" s="140" t="s">
        <v>309</v>
      </c>
      <c r="H323" s="141">
        <v>30.2</v>
      </c>
      <c r="I323" s="142"/>
      <c r="J323" s="143">
        <f>ROUND(I323*H323,2)</f>
        <v>0</v>
      </c>
      <c r="K323" s="139" t="s">
        <v>310</v>
      </c>
      <c r="L323" s="32"/>
      <c r="M323" s="144" t="s">
        <v>1</v>
      </c>
      <c r="N323" s="145" t="s">
        <v>44</v>
      </c>
      <c r="P323" s="146">
        <f>O323*H323</f>
        <v>0</v>
      </c>
      <c r="Q323" s="146">
        <v>0.36037999999999998</v>
      </c>
      <c r="R323" s="146">
        <f>Q323*H323</f>
        <v>10.883476</v>
      </c>
      <c r="S323" s="146">
        <v>0</v>
      </c>
      <c r="T323" s="147">
        <f>S323*H323</f>
        <v>0</v>
      </c>
      <c r="AR323" s="148" t="s">
        <v>158</v>
      </c>
      <c r="AT323" s="148" t="s">
        <v>154</v>
      </c>
      <c r="AU323" s="148" t="s">
        <v>89</v>
      </c>
      <c r="AY323" s="16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6" t="s">
        <v>86</v>
      </c>
      <c r="BK323" s="149">
        <f>ROUND(I323*H323,2)</f>
        <v>0</v>
      </c>
      <c r="BL323" s="16" t="s">
        <v>158</v>
      </c>
      <c r="BM323" s="148" t="s">
        <v>658</v>
      </c>
    </row>
    <row r="324" spans="2:65" s="12" customFormat="1" ht="11.25">
      <c r="B324" s="160"/>
      <c r="D324" s="150" t="s">
        <v>312</v>
      </c>
      <c r="E324" s="161" t="s">
        <v>1</v>
      </c>
      <c r="F324" s="162" t="s">
        <v>659</v>
      </c>
      <c r="H324" s="163">
        <v>30.2</v>
      </c>
      <c r="I324" s="164"/>
      <c r="L324" s="160"/>
      <c r="M324" s="165"/>
      <c r="T324" s="166"/>
      <c r="AT324" s="161" t="s">
        <v>312</v>
      </c>
      <c r="AU324" s="161" t="s">
        <v>89</v>
      </c>
      <c r="AV324" s="12" t="s">
        <v>89</v>
      </c>
      <c r="AW324" s="12" t="s">
        <v>35</v>
      </c>
      <c r="AX324" s="12" t="s">
        <v>86</v>
      </c>
      <c r="AY324" s="161" t="s">
        <v>151</v>
      </c>
    </row>
    <row r="325" spans="2:65" s="1" customFormat="1" ht="16.5" customHeight="1">
      <c r="B325" s="136"/>
      <c r="C325" s="174" t="s">
        <v>660</v>
      </c>
      <c r="D325" s="174" t="s">
        <v>374</v>
      </c>
      <c r="E325" s="175" t="s">
        <v>661</v>
      </c>
      <c r="F325" s="176" t="s">
        <v>662</v>
      </c>
      <c r="G325" s="177" t="s">
        <v>363</v>
      </c>
      <c r="H325" s="178">
        <v>100.667</v>
      </c>
      <c r="I325" s="179"/>
      <c r="J325" s="180">
        <f>ROUND(I325*H325,2)</f>
        <v>0</v>
      </c>
      <c r="K325" s="176" t="s">
        <v>310</v>
      </c>
      <c r="L325" s="181"/>
      <c r="M325" s="182" t="s">
        <v>1</v>
      </c>
      <c r="N325" s="183" t="s">
        <v>44</v>
      </c>
      <c r="P325" s="146">
        <f>O325*H325</f>
        <v>0</v>
      </c>
      <c r="Q325" s="146">
        <v>0.77</v>
      </c>
      <c r="R325" s="146">
        <f>Q325*H325</f>
        <v>77.513590000000008</v>
      </c>
      <c r="S325" s="146">
        <v>0</v>
      </c>
      <c r="T325" s="147">
        <f>S325*H325</f>
        <v>0</v>
      </c>
      <c r="AR325" s="148" t="s">
        <v>183</v>
      </c>
      <c r="AT325" s="148" t="s">
        <v>374</v>
      </c>
      <c r="AU325" s="148" t="s">
        <v>89</v>
      </c>
      <c r="AY325" s="16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6" t="s">
        <v>86</v>
      </c>
      <c r="BK325" s="149">
        <f>ROUND(I325*H325,2)</f>
        <v>0</v>
      </c>
      <c r="BL325" s="16" t="s">
        <v>158</v>
      </c>
      <c r="BM325" s="148" t="s">
        <v>663</v>
      </c>
    </row>
    <row r="326" spans="2:65" s="12" customFormat="1" ht="11.25">
      <c r="B326" s="160"/>
      <c r="D326" s="150" t="s">
        <v>312</v>
      </c>
      <c r="E326" s="161" t="s">
        <v>1</v>
      </c>
      <c r="F326" s="162" t="s">
        <v>664</v>
      </c>
      <c r="H326" s="163">
        <v>100.667</v>
      </c>
      <c r="I326" s="164"/>
      <c r="L326" s="160"/>
      <c r="M326" s="165"/>
      <c r="T326" s="166"/>
      <c r="AT326" s="161" t="s">
        <v>312</v>
      </c>
      <c r="AU326" s="161" t="s">
        <v>89</v>
      </c>
      <c r="AV326" s="12" t="s">
        <v>89</v>
      </c>
      <c r="AW326" s="12" t="s">
        <v>35</v>
      </c>
      <c r="AX326" s="12" t="s">
        <v>86</v>
      </c>
      <c r="AY326" s="161" t="s">
        <v>151</v>
      </c>
    </row>
    <row r="327" spans="2:65" s="1" customFormat="1" ht="16.5" customHeight="1">
      <c r="B327" s="136"/>
      <c r="C327" s="137" t="s">
        <v>665</v>
      </c>
      <c r="D327" s="137" t="s">
        <v>154</v>
      </c>
      <c r="E327" s="138" t="s">
        <v>666</v>
      </c>
      <c r="F327" s="139" t="s">
        <v>667</v>
      </c>
      <c r="G327" s="140" t="s">
        <v>309</v>
      </c>
      <c r="H327" s="141">
        <v>762.4</v>
      </c>
      <c r="I327" s="142"/>
      <c r="J327" s="143">
        <f>ROUND(I327*H327,2)</f>
        <v>0</v>
      </c>
      <c r="K327" s="139" t="s">
        <v>310</v>
      </c>
      <c r="L327" s="32"/>
      <c r="M327" s="144" t="s">
        <v>1</v>
      </c>
      <c r="N327" s="145" t="s">
        <v>44</v>
      </c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AR327" s="148" t="s">
        <v>158</v>
      </c>
      <c r="AT327" s="148" t="s">
        <v>154</v>
      </c>
      <c r="AU327" s="148" t="s">
        <v>89</v>
      </c>
      <c r="AY327" s="16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86</v>
      </c>
      <c r="BK327" s="149">
        <f>ROUND(I327*H327,2)</f>
        <v>0</v>
      </c>
      <c r="BL327" s="16" t="s">
        <v>158</v>
      </c>
      <c r="BM327" s="148" t="s">
        <v>668</v>
      </c>
    </row>
    <row r="328" spans="2:65" s="12" customFormat="1" ht="11.25">
      <c r="B328" s="160"/>
      <c r="D328" s="150" t="s">
        <v>312</v>
      </c>
      <c r="E328" s="161" t="s">
        <v>1</v>
      </c>
      <c r="F328" s="162" t="s">
        <v>669</v>
      </c>
      <c r="H328" s="163">
        <v>762.4</v>
      </c>
      <c r="I328" s="164"/>
      <c r="L328" s="160"/>
      <c r="M328" s="165"/>
      <c r="T328" s="166"/>
      <c r="AT328" s="161" t="s">
        <v>312</v>
      </c>
      <c r="AU328" s="161" t="s">
        <v>89</v>
      </c>
      <c r="AV328" s="12" t="s">
        <v>89</v>
      </c>
      <c r="AW328" s="12" t="s">
        <v>35</v>
      </c>
      <c r="AX328" s="12" t="s">
        <v>86</v>
      </c>
      <c r="AY328" s="161" t="s">
        <v>151</v>
      </c>
    </row>
    <row r="329" spans="2:65" s="1" customFormat="1" ht="16.5" customHeight="1">
      <c r="B329" s="136"/>
      <c r="C329" s="137" t="s">
        <v>670</v>
      </c>
      <c r="D329" s="137" t="s">
        <v>154</v>
      </c>
      <c r="E329" s="138" t="s">
        <v>671</v>
      </c>
      <c r="F329" s="139" t="s">
        <v>672</v>
      </c>
      <c r="G329" s="140" t="s">
        <v>363</v>
      </c>
      <c r="H329" s="141">
        <v>432.2</v>
      </c>
      <c r="I329" s="142"/>
      <c r="J329" s="143">
        <f>ROUND(I329*H329,2)</f>
        <v>0</v>
      </c>
      <c r="K329" s="139" t="s">
        <v>310</v>
      </c>
      <c r="L329" s="32"/>
      <c r="M329" s="144" t="s">
        <v>1</v>
      </c>
      <c r="N329" s="145" t="s">
        <v>44</v>
      </c>
      <c r="P329" s="146">
        <f>O329*H329</f>
        <v>0</v>
      </c>
      <c r="Q329" s="146">
        <v>7.26E-3</v>
      </c>
      <c r="R329" s="146">
        <f>Q329*H329</f>
        <v>3.137772</v>
      </c>
      <c r="S329" s="146">
        <v>0</v>
      </c>
      <c r="T329" s="147">
        <f>S329*H329</f>
        <v>0</v>
      </c>
      <c r="AR329" s="148" t="s">
        <v>158</v>
      </c>
      <c r="AT329" s="148" t="s">
        <v>154</v>
      </c>
      <c r="AU329" s="148" t="s">
        <v>89</v>
      </c>
      <c r="AY329" s="16" t="s">
        <v>151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6" t="s">
        <v>86</v>
      </c>
      <c r="BK329" s="149">
        <f>ROUND(I329*H329,2)</f>
        <v>0</v>
      </c>
      <c r="BL329" s="16" t="s">
        <v>158</v>
      </c>
      <c r="BM329" s="148" t="s">
        <v>673</v>
      </c>
    </row>
    <row r="330" spans="2:65" s="12" customFormat="1" ht="11.25">
      <c r="B330" s="160"/>
      <c r="D330" s="150" t="s">
        <v>312</v>
      </c>
      <c r="E330" s="161" t="s">
        <v>1</v>
      </c>
      <c r="F330" s="162" t="s">
        <v>674</v>
      </c>
      <c r="H330" s="163">
        <v>432.2</v>
      </c>
      <c r="I330" s="164"/>
      <c r="L330" s="160"/>
      <c r="M330" s="165"/>
      <c r="T330" s="166"/>
      <c r="AT330" s="161" t="s">
        <v>312</v>
      </c>
      <c r="AU330" s="161" t="s">
        <v>89</v>
      </c>
      <c r="AV330" s="12" t="s">
        <v>89</v>
      </c>
      <c r="AW330" s="12" t="s">
        <v>35</v>
      </c>
      <c r="AX330" s="12" t="s">
        <v>86</v>
      </c>
      <c r="AY330" s="161" t="s">
        <v>151</v>
      </c>
    </row>
    <row r="331" spans="2:65" s="1" customFormat="1" ht="16.5" customHeight="1">
      <c r="B331" s="136"/>
      <c r="C331" s="137" t="s">
        <v>675</v>
      </c>
      <c r="D331" s="137" t="s">
        <v>154</v>
      </c>
      <c r="E331" s="138" t="s">
        <v>676</v>
      </c>
      <c r="F331" s="139" t="s">
        <v>677</v>
      </c>
      <c r="G331" s="140" t="s">
        <v>363</v>
      </c>
      <c r="H331" s="141">
        <v>86.6</v>
      </c>
      <c r="I331" s="142"/>
      <c r="J331" s="143">
        <f>ROUND(I331*H331,2)</f>
        <v>0</v>
      </c>
      <c r="K331" s="139" t="s">
        <v>310</v>
      </c>
      <c r="L331" s="32"/>
      <c r="M331" s="144" t="s">
        <v>1</v>
      </c>
      <c r="N331" s="145" t="s">
        <v>44</v>
      </c>
      <c r="P331" s="146">
        <f>O331*H331</f>
        <v>0</v>
      </c>
      <c r="Q331" s="146">
        <v>8.8800000000000007E-3</v>
      </c>
      <c r="R331" s="146">
        <f>Q331*H331</f>
        <v>0.76900800000000002</v>
      </c>
      <c r="S331" s="146">
        <v>0</v>
      </c>
      <c r="T331" s="147">
        <f>S331*H331</f>
        <v>0</v>
      </c>
      <c r="AR331" s="148" t="s">
        <v>158</v>
      </c>
      <c r="AT331" s="148" t="s">
        <v>154</v>
      </c>
      <c r="AU331" s="148" t="s">
        <v>89</v>
      </c>
      <c r="AY331" s="16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6" t="s">
        <v>86</v>
      </c>
      <c r="BK331" s="149">
        <f>ROUND(I331*H331,2)</f>
        <v>0</v>
      </c>
      <c r="BL331" s="16" t="s">
        <v>158</v>
      </c>
      <c r="BM331" s="148" t="s">
        <v>678</v>
      </c>
    </row>
    <row r="332" spans="2:65" s="12" customFormat="1" ht="11.25">
      <c r="B332" s="160"/>
      <c r="D332" s="150" t="s">
        <v>312</v>
      </c>
      <c r="E332" s="161" t="s">
        <v>1</v>
      </c>
      <c r="F332" s="162" t="s">
        <v>679</v>
      </c>
      <c r="H332" s="163">
        <v>86.6</v>
      </c>
      <c r="I332" s="164"/>
      <c r="L332" s="160"/>
      <c r="M332" s="165"/>
      <c r="T332" s="166"/>
      <c r="AT332" s="161" t="s">
        <v>312</v>
      </c>
      <c r="AU332" s="161" t="s">
        <v>89</v>
      </c>
      <c r="AV332" s="12" t="s">
        <v>89</v>
      </c>
      <c r="AW332" s="12" t="s">
        <v>35</v>
      </c>
      <c r="AX332" s="12" t="s">
        <v>86</v>
      </c>
      <c r="AY332" s="161" t="s">
        <v>151</v>
      </c>
    </row>
    <row r="333" spans="2:65" s="1" customFormat="1" ht="16.5" customHeight="1">
      <c r="B333" s="136"/>
      <c r="C333" s="137" t="s">
        <v>680</v>
      </c>
      <c r="D333" s="137" t="s">
        <v>154</v>
      </c>
      <c r="E333" s="138" t="s">
        <v>681</v>
      </c>
      <c r="F333" s="139" t="s">
        <v>682</v>
      </c>
      <c r="G333" s="140" t="s">
        <v>363</v>
      </c>
      <c r="H333" s="141">
        <v>432.2</v>
      </c>
      <c r="I333" s="142"/>
      <c r="J333" s="143">
        <f>ROUND(I333*H333,2)</f>
        <v>0</v>
      </c>
      <c r="K333" s="139" t="s">
        <v>310</v>
      </c>
      <c r="L333" s="32"/>
      <c r="M333" s="144" t="s">
        <v>1</v>
      </c>
      <c r="N333" s="145" t="s">
        <v>44</v>
      </c>
      <c r="P333" s="146">
        <f>O333*H333</f>
        <v>0</v>
      </c>
      <c r="Q333" s="146">
        <v>8.5999999999999998E-4</v>
      </c>
      <c r="R333" s="146">
        <f>Q333*H333</f>
        <v>0.37169199999999997</v>
      </c>
      <c r="S333" s="146">
        <v>0</v>
      </c>
      <c r="T333" s="147">
        <f>S333*H333</f>
        <v>0</v>
      </c>
      <c r="AR333" s="148" t="s">
        <v>158</v>
      </c>
      <c r="AT333" s="148" t="s">
        <v>154</v>
      </c>
      <c r="AU333" s="148" t="s">
        <v>89</v>
      </c>
      <c r="AY333" s="16" t="s">
        <v>151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6" t="s">
        <v>86</v>
      </c>
      <c r="BK333" s="149">
        <f>ROUND(I333*H333,2)</f>
        <v>0</v>
      </c>
      <c r="BL333" s="16" t="s">
        <v>158</v>
      </c>
      <c r="BM333" s="148" t="s">
        <v>683</v>
      </c>
    </row>
    <row r="334" spans="2:65" s="1" customFormat="1" ht="16.5" customHeight="1">
      <c r="B334" s="136"/>
      <c r="C334" s="137" t="s">
        <v>684</v>
      </c>
      <c r="D334" s="137" t="s">
        <v>154</v>
      </c>
      <c r="E334" s="138" t="s">
        <v>685</v>
      </c>
      <c r="F334" s="139" t="s">
        <v>686</v>
      </c>
      <c r="G334" s="140" t="s">
        <v>363</v>
      </c>
      <c r="H334" s="141">
        <v>86.6</v>
      </c>
      <c r="I334" s="142"/>
      <c r="J334" s="143">
        <f>ROUND(I334*H334,2)</f>
        <v>0</v>
      </c>
      <c r="K334" s="139" t="s">
        <v>310</v>
      </c>
      <c r="L334" s="32"/>
      <c r="M334" s="144" t="s">
        <v>1</v>
      </c>
      <c r="N334" s="145" t="s">
        <v>44</v>
      </c>
      <c r="P334" s="146">
        <f>O334*H334</f>
        <v>0</v>
      </c>
      <c r="Q334" s="146">
        <v>1.0200000000000001E-3</v>
      </c>
      <c r="R334" s="146">
        <f>Q334*H334</f>
        <v>8.8331999999999994E-2</v>
      </c>
      <c r="S334" s="146">
        <v>0</v>
      </c>
      <c r="T334" s="147">
        <f>S334*H334</f>
        <v>0</v>
      </c>
      <c r="AR334" s="148" t="s">
        <v>158</v>
      </c>
      <c r="AT334" s="148" t="s">
        <v>154</v>
      </c>
      <c r="AU334" s="148" t="s">
        <v>89</v>
      </c>
      <c r="AY334" s="16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6" t="s">
        <v>86</v>
      </c>
      <c r="BK334" s="149">
        <f>ROUND(I334*H334,2)</f>
        <v>0</v>
      </c>
      <c r="BL334" s="16" t="s">
        <v>158</v>
      </c>
      <c r="BM334" s="148" t="s">
        <v>687</v>
      </c>
    </row>
    <row r="335" spans="2:65" s="1" customFormat="1" ht="16.5" customHeight="1">
      <c r="B335" s="136"/>
      <c r="C335" s="137" t="s">
        <v>688</v>
      </c>
      <c r="D335" s="137" t="s">
        <v>154</v>
      </c>
      <c r="E335" s="138" t="s">
        <v>689</v>
      </c>
      <c r="F335" s="139" t="s">
        <v>690</v>
      </c>
      <c r="G335" s="140" t="s">
        <v>377</v>
      </c>
      <c r="H335" s="141">
        <v>34.69</v>
      </c>
      <c r="I335" s="142"/>
      <c r="J335" s="143">
        <f>ROUND(I335*H335,2)</f>
        <v>0</v>
      </c>
      <c r="K335" s="139" t="s">
        <v>310</v>
      </c>
      <c r="L335" s="32"/>
      <c r="M335" s="144" t="s">
        <v>1</v>
      </c>
      <c r="N335" s="145" t="s">
        <v>44</v>
      </c>
      <c r="P335" s="146">
        <f>O335*H335</f>
        <v>0</v>
      </c>
      <c r="Q335" s="146">
        <v>1.09528</v>
      </c>
      <c r="R335" s="146">
        <f>Q335*H335</f>
        <v>37.995263199999997</v>
      </c>
      <c r="S335" s="146">
        <v>0</v>
      </c>
      <c r="T335" s="147">
        <f>S335*H335</f>
        <v>0</v>
      </c>
      <c r="AR335" s="148" t="s">
        <v>158</v>
      </c>
      <c r="AT335" s="148" t="s">
        <v>154</v>
      </c>
      <c r="AU335" s="148" t="s">
        <v>89</v>
      </c>
      <c r="AY335" s="16" t="s">
        <v>151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6" t="s">
        <v>86</v>
      </c>
      <c r="BK335" s="149">
        <f>ROUND(I335*H335,2)</f>
        <v>0</v>
      </c>
      <c r="BL335" s="16" t="s">
        <v>158</v>
      </c>
      <c r="BM335" s="148" t="s">
        <v>691</v>
      </c>
    </row>
    <row r="336" spans="2:65" s="12" customFormat="1" ht="11.25">
      <c r="B336" s="160"/>
      <c r="D336" s="150" t="s">
        <v>312</v>
      </c>
      <c r="E336" s="161" t="s">
        <v>1</v>
      </c>
      <c r="F336" s="162" t="s">
        <v>692</v>
      </c>
      <c r="H336" s="163">
        <v>34.69</v>
      </c>
      <c r="I336" s="164"/>
      <c r="L336" s="160"/>
      <c r="M336" s="165"/>
      <c r="T336" s="166"/>
      <c r="AT336" s="161" t="s">
        <v>312</v>
      </c>
      <c r="AU336" s="161" t="s">
        <v>89</v>
      </c>
      <c r="AV336" s="12" t="s">
        <v>89</v>
      </c>
      <c r="AW336" s="12" t="s">
        <v>35</v>
      </c>
      <c r="AX336" s="12" t="s">
        <v>86</v>
      </c>
      <c r="AY336" s="161" t="s">
        <v>151</v>
      </c>
    </row>
    <row r="337" spans="2:65" s="1" customFormat="1" ht="16.5" customHeight="1">
      <c r="B337" s="136"/>
      <c r="C337" s="137" t="s">
        <v>693</v>
      </c>
      <c r="D337" s="137" t="s">
        <v>154</v>
      </c>
      <c r="E337" s="138" t="s">
        <v>694</v>
      </c>
      <c r="F337" s="139" t="s">
        <v>695</v>
      </c>
      <c r="G337" s="140" t="s">
        <v>377</v>
      </c>
      <c r="H337" s="141">
        <v>65.120999999999995</v>
      </c>
      <c r="I337" s="142"/>
      <c r="J337" s="143">
        <f>ROUND(I337*H337,2)</f>
        <v>0</v>
      </c>
      <c r="K337" s="139" t="s">
        <v>310</v>
      </c>
      <c r="L337" s="32"/>
      <c r="M337" s="144" t="s">
        <v>1</v>
      </c>
      <c r="N337" s="145" t="s">
        <v>44</v>
      </c>
      <c r="P337" s="146">
        <f>O337*H337</f>
        <v>0</v>
      </c>
      <c r="Q337" s="146">
        <v>1.0556000000000001</v>
      </c>
      <c r="R337" s="146">
        <f>Q337*H337</f>
        <v>68.741727600000004</v>
      </c>
      <c r="S337" s="146">
        <v>0</v>
      </c>
      <c r="T337" s="147">
        <f>S337*H337</f>
        <v>0</v>
      </c>
      <c r="AR337" s="148" t="s">
        <v>158</v>
      </c>
      <c r="AT337" s="148" t="s">
        <v>154</v>
      </c>
      <c r="AU337" s="148" t="s">
        <v>89</v>
      </c>
      <c r="AY337" s="16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6" t="s">
        <v>86</v>
      </c>
      <c r="BK337" s="149">
        <f>ROUND(I337*H337,2)</f>
        <v>0</v>
      </c>
      <c r="BL337" s="16" t="s">
        <v>158</v>
      </c>
      <c r="BM337" s="148" t="s">
        <v>696</v>
      </c>
    </row>
    <row r="338" spans="2:65" s="12" customFormat="1" ht="11.25">
      <c r="B338" s="160"/>
      <c r="D338" s="150" t="s">
        <v>312</v>
      </c>
      <c r="E338" s="161" t="s">
        <v>1</v>
      </c>
      <c r="F338" s="162" t="s">
        <v>697</v>
      </c>
      <c r="H338" s="163">
        <v>64.424000000000007</v>
      </c>
      <c r="I338" s="164"/>
      <c r="L338" s="160"/>
      <c r="M338" s="165"/>
      <c r="T338" s="166"/>
      <c r="AT338" s="161" t="s">
        <v>312</v>
      </c>
      <c r="AU338" s="161" t="s">
        <v>89</v>
      </c>
      <c r="AV338" s="12" t="s">
        <v>89</v>
      </c>
      <c r="AW338" s="12" t="s">
        <v>35</v>
      </c>
      <c r="AX338" s="12" t="s">
        <v>79</v>
      </c>
      <c r="AY338" s="161" t="s">
        <v>151</v>
      </c>
    </row>
    <row r="339" spans="2:65" s="12" customFormat="1" ht="11.25">
      <c r="B339" s="160"/>
      <c r="D339" s="150" t="s">
        <v>312</v>
      </c>
      <c r="E339" s="161" t="s">
        <v>1</v>
      </c>
      <c r="F339" s="162" t="s">
        <v>698</v>
      </c>
      <c r="H339" s="163">
        <v>0.69699999999999995</v>
      </c>
      <c r="I339" s="164"/>
      <c r="L339" s="160"/>
      <c r="M339" s="165"/>
      <c r="T339" s="166"/>
      <c r="AT339" s="161" t="s">
        <v>312</v>
      </c>
      <c r="AU339" s="161" t="s">
        <v>89</v>
      </c>
      <c r="AV339" s="12" t="s">
        <v>89</v>
      </c>
      <c r="AW339" s="12" t="s">
        <v>35</v>
      </c>
      <c r="AX339" s="12" t="s">
        <v>79</v>
      </c>
      <c r="AY339" s="161" t="s">
        <v>151</v>
      </c>
    </row>
    <row r="340" spans="2:65" s="13" customFormat="1" ht="11.25">
      <c r="B340" s="167"/>
      <c r="D340" s="150" t="s">
        <v>312</v>
      </c>
      <c r="E340" s="168" t="s">
        <v>1</v>
      </c>
      <c r="F340" s="169" t="s">
        <v>320</v>
      </c>
      <c r="H340" s="170">
        <v>65.120999999999995</v>
      </c>
      <c r="I340" s="171"/>
      <c r="L340" s="167"/>
      <c r="M340" s="172"/>
      <c r="T340" s="173"/>
      <c r="AT340" s="168" t="s">
        <v>312</v>
      </c>
      <c r="AU340" s="168" t="s">
        <v>89</v>
      </c>
      <c r="AV340" s="13" t="s">
        <v>158</v>
      </c>
      <c r="AW340" s="13" t="s">
        <v>35</v>
      </c>
      <c r="AX340" s="13" t="s">
        <v>86</v>
      </c>
      <c r="AY340" s="168" t="s">
        <v>151</v>
      </c>
    </row>
    <row r="341" spans="2:65" s="1" customFormat="1" ht="16.5" customHeight="1">
      <c r="B341" s="136"/>
      <c r="C341" s="137" t="s">
        <v>699</v>
      </c>
      <c r="D341" s="137" t="s">
        <v>154</v>
      </c>
      <c r="E341" s="138" t="s">
        <v>700</v>
      </c>
      <c r="F341" s="139" t="s">
        <v>701</v>
      </c>
      <c r="G341" s="140" t="s">
        <v>349</v>
      </c>
      <c r="H341" s="141">
        <v>54</v>
      </c>
      <c r="I341" s="142"/>
      <c r="J341" s="143">
        <f>ROUND(I341*H341,2)</f>
        <v>0</v>
      </c>
      <c r="K341" s="139" t="s">
        <v>1</v>
      </c>
      <c r="L341" s="32"/>
      <c r="M341" s="144" t="s">
        <v>1</v>
      </c>
      <c r="N341" s="145" t="s">
        <v>44</v>
      </c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AR341" s="148" t="s">
        <v>158</v>
      </c>
      <c r="AT341" s="148" t="s">
        <v>154</v>
      </c>
      <c r="AU341" s="148" t="s">
        <v>89</v>
      </c>
      <c r="AY341" s="16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6" t="s">
        <v>86</v>
      </c>
      <c r="BK341" s="149">
        <f>ROUND(I341*H341,2)</f>
        <v>0</v>
      </c>
      <c r="BL341" s="16" t="s">
        <v>158</v>
      </c>
      <c r="BM341" s="148" t="s">
        <v>702</v>
      </c>
    </row>
    <row r="342" spans="2:65" s="1" customFormat="1" ht="19.5">
      <c r="B342" s="32"/>
      <c r="D342" s="150" t="s">
        <v>167</v>
      </c>
      <c r="F342" s="151" t="s">
        <v>703</v>
      </c>
      <c r="I342" s="152"/>
      <c r="L342" s="32"/>
      <c r="M342" s="153"/>
      <c r="T342" s="56"/>
      <c r="AT342" s="16" t="s">
        <v>167</v>
      </c>
      <c r="AU342" s="16" t="s">
        <v>89</v>
      </c>
    </row>
    <row r="343" spans="2:65" s="1" customFormat="1" ht="16.5" customHeight="1">
      <c r="B343" s="136"/>
      <c r="C343" s="137" t="s">
        <v>704</v>
      </c>
      <c r="D343" s="137" t="s">
        <v>154</v>
      </c>
      <c r="E343" s="138" t="s">
        <v>705</v>
      </c>
      <c r="F343" s="139" t="s">
        <v>706</v>
      </c>
      <c r="G343" s="140" t="s">
        <v>363</v>
      </c>
      <c r="H343" s="141">
        <v>33.200000000000003</v>
      </c>
      <c r="I343" s="142"/>
      <c r="J343" s="143">
        <f>ROUND(I343*H343,2)</f>
        <v>0</v>
      </c>
      <c r="K343" s="139" t="s">
        <v>1</v>
      </c>
      <c r="L343" s="32"/>
      <c r="M343" s="144" t="s">
        <v>1</v>
      </c>
      <c r="N343" s="145" t="s">
        <v>44</v>
      </c>
      <c r="P343" s="146">
        <f>O343*H343</f>
        <v>0</v>
      </c>
      <c r="Q343" s="146">
        <v>8.702E-2</v>
      </c>
      <c r="R343" s="146">
        <f>Q343*H343</f>
        <v>2.8890640000000003</v>
      </c>
      <c r="S343" s="146">
        <v>0</v>
      </c>
      <c r="T343" s="147">
        <f>S343*H343</f>
        <v>0</v>
      </c>
      <c r="AR343" s="148" t="s">
        <v>158</v>
      </c>
      <c r="AT343" s="148" t="s">
        <v>154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158</v>
      </c>
      <c r="BM343" s="148" t="s">
        <v>707</v>
      </c>
    </row>
    <row r="344" spans="2:65" s="12" customFormat="1" ht="11.25">
      <c r="B344" s="160"/>
      <c r="D344" s="150" t="s">
        <v>312</v>
      </c>
      <c r="E344" s="161" t="s">
        <v>1</v>
      </c>
      <c r="F344" s="162" t="s">
        <v>708</v>
      </c>
      <c r="H344" s="163">
        <v>33.200000000000003</v>
      </c>
      <c r="I344" s="164"/>
      <c r="L344" s="160"/>
      <c r="M344" s="165"/>
      <c r="T344" s="166"/>
      <c r="AT344" s="161" t="s">
        <v>312</v>
      </c>
      <c r="AU344" s="161" t="s">
        <v>89</v>
      </c>
      <c r="AV344" s="12" t="s">
        <v>89</v>
      </c>
      <c r="AW344" s="12" t="s">
        <v>35</v>
      </c>
      <c r="AX344" s="12" t="s">
        <v>79</v>
      </c>
      <c r="AY344" s="161" t="s">
        <v>151</v>
      </c>
    </row>
    <row r="345" spans="2:65" s="13" customFormat="1" ht="11.25">
      <c r="B345" s="167"/>
      <c r="D345" s="150" t="s">
        <v>312</v>
      </c>
      <c r="E345" s="168" t="s">
        <v>1</v>
      </c>
      <c r="F345" s="169" t="s">
        <v>320</v>
      </c>
      <c r="H345" s="170">
        <v>33.200000000000003</v>
      </c>
      <c r="I345" s="171"/>
      <c r="L345" s="167"/>
      <c r="M345" s="172"/>
      <c r="T345" s="173"/>
      <c r="AT345" s="168" t="s">
        <v>312</v>
      </c>
      <c r="AU345" s="168" t="s">
        <v>89</v>
      </c>
      <c r="AV345" s="13" t="s">
        <v>158</v>
      </c>
      <c r="AW345" s="13" t="s">
        <v>35</v>
      </c>
      <c r="AX345" s="13" t="s">
        <v>86</v>
      </c>
      <c r="AY345" s="168" t="s">
        <v>151</v>
      </c>
    </row>
    <row r="346" spans="2:65" s="1" customFormat="1" ht="16.5" customHeight="1">
      <c r="B346" s="136"/>
      <c r="C346" s="137" t="s">
        <v>709</v>
      </c>
      <c r="D346" s="137" t="s">
        <v>154</v>
      </c>
      <c r="E346" s="138" t="s">
        <v>710</v>
      </c>
      <c r="F346" s="139" t="s">
        <v>711</v>
      </c>
      <c r="G346" s="140" t="s">
        <v>363</v>
      </c>
      <c r="H346" s="141">
        <v>3.5</v>
      </c>
      <c r="I346" s="142"/>
      <c r="J346" s="143">
        <f>ROUND(I346*H346,2)</f>
        <v>0</v>
      </c>
      <c r="K346" s="139" t="s">
        <v>1</v>
      </c>
      <c r="L346" s="32"/>
      <c r="M346" s="144" t="s">
        <v>1</v>
      </c>
      <c r="N346" s="145" t="s">
        <v>44</v>
      </c>
      <c r="P346" s="146">
        <f>O346*H346</f>
        <v>0</v>
      </c>
      <c r="Q346" s="146">
        <v>8.702E-2</v>
      </c>
      <c r="R346" s="146">
        <f>Q346*H346</f>
        <v>0.30457000000000001</v>
      </c>
      <c r="S346" s="146">
        <v>0</v>
      </c>
      <c r="T346" s="147">
        <f>S346*H346</f>
        <v>0</v>
      </c>
      <c r="AR346" s="148" t="s">
        <v>158</v>
      </c>
      <c r="AT346" s="148" t="s">
        <v>154</v>
      </c>
      <c r="AU346" s="148" t="s">
        <v>89</v>
      </c>
      <c r="AY346" s="16" t="s">
        <v>151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6" t="s">
        <v>86</v>
      </c>
      <c r="BK346" s="149">
        <f>ROUND(I346*H346,2)</f>
        <v>0</v>
      </c>
      <c r="BL346" s="16" t="s">
        <v>158</v>
      </c>
      <c r="BM346" s="148" t="s">
        <v>712</v>
      </c>
    </row>
    <row r="347" spans="2:65" s="12" customFormat="1" ht="11.25">
      <c r="B347" s="160"/>
      <c r="D347" s="150" t="s">
        <v>312</v>
      </c>
      <c r="E347" s="161" t="s">
        <v>1</v>
      </c>
      <c r="F347" s="162" t="s">
        <v>713</v>
      </c>
      <c r="H347" s="163">
        <v>3.5</v>
      </c>
      <c r="I347" s="164"/>
      <c r="L347" s="160"/>
      <c r="M347" s="165"/>
      <c r="T347" s="166"/>
      <c r="AT347" s="161" t="s">
        <v>312</v>
      </c>
      <c r="AU347" s="161" t="s">
        <v>89</v>
      </c>
      <c r="AV347" s="12" t="s">
        <v>89</v>
      </c>
      <c r="AW347" s="12" t="s">
        <v>35</v>
      </c>
      <c r="AX347" s="12" t="s">
        <v>79</v>
      </c>
      <c r="AY347" s="161" t="s">
        <v>151</v>
      </c>
    </row>
    <row r="348" spans="2:65" s="13" customFormat="1" ht="11.25">
      <c r="B348" s="167"/>
      <c r="D348" s="150" t="s">
        <v>312</v>
      </c>
      <c r="E348" s="168" t="s">
        <v>1</v>
      </c>
      <c r="F348" s="169" t="s">
        <v>320</v>
      </c>
      <c r="H348" s="170">
        <v>3.5</v>
      </c>
      <c r="I348" s="171"/>
      <c r="L348" s="167"/>
      <c r="M348" s="172"/>
      <c r="T348" s="173"/>
      <c r="AT348" s="168" t="s">
        <v>312</v>
      </c>
      <c r="AU348" s="168" t="s">
        <v>89</v>
      </c>
      <c r="AV348" s="13" t="s">
        <v>158</v>
      </c>
      <c r="AW348" s="13" t="s">
        <v>35</v>
      </c>
      <c r="AX348" s="13" t="s">
        <v>86</v>
      </c>
      <c r="AY348" s="168" t="s">
        <v>151</v>
      </c>
    </row>
    <row r="349" spans="2:65" s="1" customFormat="1" ht="16.5" customHeight="1">
      <c r="B349" s="136"/>
      <c r="C349" s="137" t="s">
        <v>714</v>
      </c>
      <c r="D349" s="137" t="s">
        <v>154</v>
      </c>
      <c r="E349" s="138" t="s">
        <v>715</v>
      </c>
      <c r="F349" s="139" t="s">
        <v>716</v>
      </c>
      <c r="G349" s="140" t="s">
        <v>363</v>
      </c>
      <c r="H349" s="141">
        <v>33.200000000000003</v>
      </c>
      <c r="I349" s="142"/>
      <c r="J349" s="143">
        <f>ROUND(I349*H349,2)</f>
        <v>0</v>
      </c>
      <c r="K349" s="139" t="s">
        <v>1</v>
      </c>
      <c r="L349" s="32"/>
      <c r="M349" s="144" t="s">
        <v>1</v>
      </c>
      <c r="N349" s="145" t="s">
        <v>44</v>
      </c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AR349" s="148" t="s">
        <v>158</v>
      </c>
      <c r="AT349" s="148" t="s">
        <v>154</v>
      </c>
      <c r="AU349" s="148" t="s">
        <v>89</v>
      </c>
      <c r="AY349" s="16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6" t="s">
        <v>86</v>
      </c>
      <c r="BK349" s="149">
        <f>ROUND(I349*H349,2)</f>
        <v>0</v>
      </c>
      <c r="BL349" s="16" t="s">
        <v>158</v>
      </c>
      <c r="BM349" s="148" t="s">
        <v>717</v>
      </c>
    </row>
    <row r="350" spans="2:65" s="1" customFormat="1" ht="16.5" customHeight="1">
      <c r="B350" s="136"/>
      <c r="C350" s="137" t="s">
        <v>718</v>
      </c>
      <c r="D350" s="137" t="s">
        <v>154</v>
      </c>
      <c r="E350" s="138" t="s">
        <v>719</v>
      </c>
      <c r="F350" s="139" t="s">
        <v>720</v>
      </c>
      <c r="G350" s="140" t="s">
        <v>363</v>
      </c>
      <c r="H350" s="141">
        <v>3.5</v>
      </c>
      <c r="I350" s="142"/>
      <c r="J350" s="143">
        <f>ROUND(I350*H350,2)</f>
        <v>0</v>
      </c>
      <c r="K350" s="139" t="s">
        <v>1</v>
      </c>
      <c r="L350" s="32"/>
      <c r="M350" s="144" t="s">
        <v>1</v>
      </c>
      <c r="N350" s="145" t="s">
        <v>44</v>
      </c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AR350" s="148" t="s">
        <v>158</v>
      </c>
      <c r="AT350" s="148" t="s">
        <v>154</v>
      </c>
      <c r="AU350" s="148" t="s">
        <v>89</v>
      </c>
      <c r="AY350" s="16" t="s">
        <v>151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6" t="s">
        <v>86</v>
      </c>
      <c r="BK350" s="149">
        <f>ROUND(I350*H350,2)</f>
        <v>0</v>
      </c>
      <c r="BL350" s="16" t="s">
        <v>158</v>
      </c>
      <c r="BM350" s="148" t="s">
        <v>721</v>
      </c>
    </row>
    <row r="351" spans="2:65" s="11" customFormat="1" ht="22.9" customHeight="1">
      <c r="B351" s="124"/>
      <c r="D351" s="125" t="s">
        <v>78</v>
      </c>
      <c r="E351" s="134" t="s">
        <v>158</v>
      </c>
      <c r="F351" s="134" t="s">
        <v>722</v>
      </c>
      <c r="I351" s="127"/>
      <c r="J351" s="135">
        <f>BK351</f>
        <v>0</v>
      </c>
      <c r="L351" s="124"/>
      <c r="M351" s="129"/>
      <c r="P351" s="130">
        <f>SUM(P352:P353)</f>
        <v>0</v>
      </c>
      <c r="R351" s="130">
        <f>SUM(R352:R353)</f>
        <v>7.4692799999999995</v>
      </c>
      <c r="T351" s="131">
        <f>SUM(T352:T353)</f>
        <v>0</v>
      </c>
      <c r="AR351" s="125" t="s">
        <v>86</v>
      </c>
      <c r="AT351" s="132" t="s">
        <v>78</v>
      </c>
      <c r="AU351" s="132" t="s">
        <v>86</v>
      </c>
      <c r="AY351" s="125" t="s">
        <v>151</v>
      </c>
      <c r="BK351" s="133">
        <f>SUM(BK352:BK353)</f>
        <v>0</v>
      </c>
    </row>
    <row r="352" spans="2:65" s="1" customFormat="1" ht="16.5" customHeight="1">
      <c r="B352" s="136"/>
      <c r="C352" s="137" t="s">
        <v>723</v>
      </c>
      <c r="D352" s="137" t="s">
        <v>154</v>
      </c>
      <c r="E352" s="138" t="s">
        <v>724</v>
      </c>
      <c r="F352" s="139" t="s">
        <v>725</v>
      </c>
      <c r="G352" s="140" t="s">
        <v>309</v>
      </c>
      <c r="H352" s="141">
        <v>3.5</v>
      </c>
      <c r="I352" s="142"/>
      <c r="J352" s="143">
        <f>ROUND(I352*H352,2)</f>
        <v>0</v>
      </c>
      <c r="K352" s="139" t="s">
        <v>310</v>
      </c>
      <c r="L352" s="32"/>
      <c r="M352" s="144" t="s">
        <v>1</v>
      </c>
      <c r="N352" s="145" t="s">
        <v>44</v>
      </c>
      <c r="P352" s="146">
        <f>O352*H352</f>
        <v>0</v>
      </c>
      <c r="Q352" s="146">
        <v>2.13408</v>
      </c>
      <c r="R352" s="146">
        <f>Q352*H352</f>
        <v>7.4692799999999995</v>
      </c>
      <c r="S352" s="146">
        <v>0</v>
      </c>
      <c r="T352" s="147">
        <f>S352*H352</f>
        <v>0</v>
      </c>
      <c r="AR352" s="148" t="s">
        <v>158</v>
      </c>
      <c r="AT352" s="148" t="s">
        <v>154</v>
      </c>
      <c r="AU352" s="148" t="s">
        <v>89</v>
      </c>
      <c r="AY352" s="16" t="s">
        <v>151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6" t="s">
        <v>86</v>
      </c>
      <c r="BK352" s="149">
        <f>ROUND(I352*H352,2)</f>
        <v>0</v>
      </c>
      <c r="BL352" s="16" t="s">
        <v>158</v>
      </c>
      <c r="BM352" s="148" t="s">
        <v>726</v>
      </c>
    </row>
    <row r="353" spans="2:65" s="12" customFormat="1" ht="11.25">
      <c r="B353" s="160"/>
      <c r="D353" s="150" t="s">
        <v>312</v>
      </c>
      <c r="E353" s="161" t="s">
        <v>1</v>
      </c>
      <c r="F353" s="162" t="s">
        <v>727</v>
      </c>
      <c r="H353" s="163">
        <v>3.5</v>
      </c>
      <c r="I353" s="164"/>
      <c r="L353" s="160"/>
      <c r="M353" s="165"/>
      <c r="T353" s="166"/>
      <c r="AT353" s="161" t="s">
        <v>312</v>
      </c>
      <c r="AU353" s="161" t="s">
        <v>89</v>
      </c>
      <c r="AV353" s="12" t="s">
        <v>89</v>
      </c>
      <c r="AW353" s="12" t="s">
        <v>35</v>
      </c>
      <c r="AX353" s="12" t="s">
        <v>86</v>
      </c>
      <c r="AY353" s="161" t="s">
        <v>151</v>
      </c>
    </row>
    <row r="354" spans="2:65" s="11" customFormat="1" ht="22.9" customHeight="1">
      <c r="B354" s="124"/>
      <c r="D354" s="125" t="s">
        <v>78</v>
      </c>
      <c r="E354" s="134" t="s">
        <v>175</v>
      </c>
      <c r="F354" s="134" t="s">
        <v>728</v>
      </c>
      <c r="I354" s="127"/>
      <c r="J354" s="135">
        <f>BK354</f>
        <v>0</v>
      </c>
      <c r="L354" s="124"/>
      <c r="M354" s="129"/>
      <c r="P354" s="130">
        <f>SUM(P355:P356)</f>
        <v>0</v>
      </c>
      <c r="R354" s="130">
        <f>SUM(R355:R356)</f>
        <v>3.4600000000000006E-4</v>
      </c>
      <c r="T354" s="131">
        <f>SUM(T355:T356)</f>
        <v>0</v>
      </c>
      <c r="AR354" s="125" t="s">
        <v>86</v>
      </c>
      <c r="AT354" s="132" t="s">
        <v>78</v>
      </c>
      <c r="AU354" s="132" t="s">
        <v>86</v>
      </c>
      <c r="AY354" s="125" t="s">
        <v>151</v>
      </c>
      <c r="BK354" s="133">
        <f>SUM(BK355:BK356)</f>
        <v>0</v>
      </c>
    </row>
    <row r="355" spans="2:65" s="1" customFormat="1" ht="16.5" customHeight="1">
      <c r="B355" s="136"/>
      <c r="C355" s="137" t="s">
        <v>729</v>
      </c>
      <c r="D355" s="137" t="s">
        <v>154</v>
      </c>
      <c r="E355" s="138" t="s">
        <v>730</v>
      </c>
      <c r="F355" s="139" t="s">
        <v>731</v>
      </c>
      <c r="G355" s="140" t="s">
        <v>349</v>
      </c>
      <c r="H355" s="141">
        <v>34.6</v>
      </c>
      <c r="I355" s="142"/>
      <c r="J355" s="143">
        <f>ROUND(I355*H355,2)</f>
        <v>0</v>
      </c>
      <c r="K355" s="139" t="s">
        <v>310</v>
      </c>
      <c r="L355" s="32"/>
      <c r="M355" s="144" t="s">
        <v>1</v>
      </c>
      <c r="N355" s="145" t="s">
        <v>44</v>
      </c>
      <c r="P355" s="146">
        <f>O355*H355</f>
        <v>0</v>
      </c>
      <c r="Q355" s="146">
        <v>1.0000000000000001E-5</v>
      </c>
      <c r="R355" s="146">
        <f>Q355*H355</f>
        <v>3.4600000000000006E-4</v>
      </c>
      <c r="S355" s="146">
        <v>0</v>
      </c>
      <c r="T355" s="147">
        <f>S355*H355</f>
        <v>0</v>
      </c>
      <c r="AR355" s="148" t="s">
        <v>158</v>
      </c>
      <c r="AT355" s="148" t="s">
        <v>154</v>
      </c>
      <c r="AU355" s="148" t="s">
        <v>89</v>
      </c>
      <c r="AY355" s="16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6" t="s">
        <v>86</v>
      </c>
      <c r="BK355" s="149">
        <f>ROUND(I355*H355,2)</f>
        <v>0</v>
      </c>
      <c r="BL355" s="16" t="s">
        <v>158</v>
      </c>
      <c r="BM355" s="148" t="s">
        <v>732</v>
      </c>
    </row>
    <row r="356" spans="2:65" s="12" customFormat="1" ht="11.25">
      <c r="B356" s="160"/>
      <c r="D356" s="150" t="s">
        <v>312</v>
      </c>
      <c r="E356" s="161" t="s">
        <v>1</v>
      </c>
      <c r="F356" s="162" t="s">
        <v>733</v>
      </c>
      <c r="H356" s="163">
        <v>34.6</v>
      </c>
      <c r="I356" s="164"/>
      <c r="L356" s="160"/>
      <c r="M356" s="165"/>
      <c r="T356" s="166"/>
      <c r="AT356" s="161" t="s">
        <v>312</v>
      </c>
      <c r="AU356" s="161" t="s">
        <v>89</v>
      </c>
      <c r="AV356" s="12" t="s">
        <v>89</v>
      </c>
      <c r="AW356" s="12" t="s">
        <v>35</v>
      </c>
      <c r="AX356" s="12" t="s">
        <v>86</v>
      </c>
      <c r="AY356" s="161" t="s">
        <v>151</v>
      </c>
    </row>
    <row r="357" spans="2:65" s="11" customFormat="1" ht="22.9" customHeight="1">
      <c r="B357" s="124"/>
      <c r="D357" s="125" t="s">
        <v>78</v>
      </c>
      <c r="E357" s="134" t="s">
        <v>183</v>
      </c>
      <c r="F357" s="134" t="s">
        <v>734</v>
      </c>
      <c r="I357" s="127"/>
      <c r="J357" s="135">
        <f>BK357</f>
        <v>0</v>
      </c>
      <c r="L357" s="124"/>
      <c r="M357" s="129"/>
      <c r="P357" s="130">
        <f>SUM(P358:P368)</f>
        <v>0</v>
      </c>
      <c r="R357" s="130">
        <f>SUM(R358:R368)</f>
        <v>2.7480000000000001E-2</v>
      </c>
      <c r="T357" s="131">
        <f>SUM(T358:T368)</f>
        <v>0</v>
      </c>
      <c r="AR357" s="125" t="s">
        <v>86</v>
      </c>
      <c r="AT357" s="132" t="s">
        <v>78</v>
      </c>
      <c r="AU357" s="132" t="s">
        <v>86</v>
      </c>
      <c r="AY357" s="125" t="s">
        <v>151</v>
      </c>
      <c r="BK357" s="133">
        <f>SUM(BK358:BK368)</f>
        <v>0</v>
      </c>
    </row>
    <row r="358" spans="2:65" s="1" customFormat="1" ht="16.5" customHeight="1">
      <c r="B358" s="136"/>
      <c r="C358" s="137" t="s">
        <v>735</v>
      </c>
      <c r="D358" s="137" t="s">
        <v>154</v>
      </c>
      <c r="E358" s="138" t="s">
        <v>736</v>
      </c>
      <c r="F358" s="139" t="s">
        <v>737</v>
      </c>
      <c r="G358" s="140" t="s">
        <v>349</v>
      </c>
      <c r="H358" s="141">
        <v>11.74</v>
      </c>
      <c r="I358" s="142"/>
      <c r="J358" s="143">
        <f>ROUND(I358*H358,2)</f>
        <v>0</v>
      </c>
      <c r="K358" s="139" t="s">
        <v>310</v>
      </c>
      <c r="L358" s="32"/>
      <c r="M358" s="144" t="s">
        <v>1</v>
      </c>
      <c r="N358" s="145" t="s">
        <v>44</v>
      </c>
      <c r="P358" s="146">
        <f>O358*H358</f>
        <v>0</v>
      </c>
      <c r="Q358" s="146">
        <v>1.5E-3</v>
      </c>
      <c r="R358" s="146">
        <f>Q358*H358</f>
        <v>1.7610000000000001E-2</v>
      </c>
      <c r="S358" s="146">
        <v>0</v>
      </c>
      <c r="T358" s="147">
        <f>S358*H358</f>
        <v>0</v>
      </c>
      <c r="AR358" s="148" t="s">
        <v>158</v>
      </c>
      <c r="AT358" s="148" t="s">
        <v>154</v>
      </c>
      <c r="AU358" s="148" t="s">
        <v>89</v>
      </c>
      <c r="AY358" s="16" t="s">
        <v>151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6" t="s">
        <v>86</v>
      </c>
      <c r="BK358" s="149">
        <f>ROUND(I358*H358,2)</f>
        <v>0</v>
      </c>
      <c r="BL358" s="16" t="s">
        <v>158</v>
      </c>
      <c r="BM358" s="148" t="s">
        <v>738</v>
      </c>
    </row>
    <row r="359" spans="2:65" s="12" customFormat="1" ht="11.25">
      <c r="B359" s="160"/>
      <c r="D359" s="150" t="s">
        <v>312</v>
      </c>
      <c r="E359" s="161" t="s">
        <v>1</v>
      </c>
      <c r="F359" s="162" t="s">
        <v>739</v>
      </c>
      <c r="H359" s="163">
        <v>3.64</v>
      </c>
      <c r="I359" s="164"/>
      <c r="L359" s="160"/>
      <c r="M359" s="165"/>
      <c r="T359" s="166"/>
      <c r="AT359" s="161" t="s">
        <v>312</v>
      </c>
      <c r="AU359" s="161" t="s">
        <v>89</v>
      </c>
      <c r="AV359" s="12" t="s">
        <v>89</v>
      </c>
      <c r="AW359" s="12" t="s">
        <v>35</v>
      </c>
      <c r="AX359" s="12" t="s">
        <v>79</v>
      </c>
      <c r="AY359" s="161" t="s">
        <v>151</v>
      </c>
    </row>
    <row r="360" spans="2:65" s="12" customFormat="1" ht="11.25">
      <c r="B360" s="160"/>
      <c r="D360" s="150" t="s">
        <v>312</v>
      </c>
      <c r="E360" s="161" t="s">
        <v>1</v>
      </c>
      <c r="F360" s="162" t="s">
        <v>740</v>
      </c>
      <c r="H360" s="163">
        <v>8.1</v>
      </c>
      <c r="I360" s="164"/>
      <c r="L360" s="160"/>
      <c r="M360" s="165"/>
      <c r="T360" s="166"/>
      <c r="AT360" s="161" t="s">
        <v>312</v>
      </c>
      <c r="AU360" s="161" t="s">
        <v>89</v>
      </c>
      <c r="AV360" s="12" t="s">
        <v>89</v>
      </c>
      <c r="AW360" s="12" t="s">
        <v>35</v>
      </c>
      <c r="AX360" s="12" t="s">
        <v>79</v>
      </c>
      <c r="AY360" s="161" t="s">
        <v>151</v>
      </c>
    </row>
    <row r="361" spans="2:65" s="13" customFormat="1" ht="11.25">
      <c r="B361" s="167"/>
      <c r="D361" s="150" t="s">
        <v>312</v>
      </c>
      <c r="E361" s="168" t="s">
        <v>1</v>
      </c>
      <c r="F361" s="169" t="s">
        <v>320</v>
      </c>
      <c r="H361" s="170">
        <v>11.74</v>
      </c>
      <c r="I361" s="171"/>
      <c r="L361" s="167"/>
      <c r="M361" s="172"/>
      <c r="T361" s="173"/>
      <c r="AT361" s="168" t="s">
        <v>312</v>
      </c>
      <c r="AU361" s="168" t="s">
        <v>89</v>
      </c>
      <c r="AV361" s="13" t="s">
        <v>158</v>
      </c>
      <c r="AW361" s="13" t="s">
        <v>35</v>
      </c>
      <c r="AX361" s="13" t="s">
        <v>86</v>
      </c>
      <c r="AY361" s="168" t="s">
        <v>151</v>
      </c>
    </row>
    <row r="362" spans="2:65" s="1" customFormat="1" ht="21.75" customHeight="1">
      <c r="B362" s="136"/>
      <c r="C362" s="137" t="s">
        <v>741</v>
      </c>
      <c r="D362" s="137" t="s">
        <v>154</v>
      </c>
      <c r="E362" s="138" t="s">
        <v>742</v>
      </c>
      <c r="F362" s="139" t="s">
        <v>743</v>
      </c>
      <c r="G362" s="140" t="s">
        <v>354</v>
      </c>
      <c r="H362" s="141">
        <v>14</v>
      </c>
      <c r="I362" s="142"/>
      <c r="J362" s="143">
        <f>ROUND(I362*H362,2)</f>
        <v>0</v>
      </c>
      <c r="K362" s="139" t="s">
        <v>310</v>
      </c>
      <c r="L362" s="32"/>
      <c r="M362" s="144" t="s">
        <v>1</v>
      </c>
      <c r="N362" s="145" t="s">
        <v>44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AR362" s="148" t="s">
        <v>158</v>
      </c>
      <c r="AT362" s="148" t="s">
        <v>154</v>
      </c>
      <c r="AU362" s="148" t="s">
        <v>89</v>
      </c>
      <c r="AY362" s="16" t="s">
        <v>151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6" t="s">
        <v>86</v>
      </c>
      <c r="BK362" s="149">
        <f>ROUND(I362*H362,2)</f>
        <v>0</v>
      </c>
      <c r="BL362" s="16" t="s">
        <v>158</v>
      </c>
      <c r="BM362" s="148" t="s">
        <v>744</v>
      </c>
    </row>
    <row r="363" spans="2:65" s="1" customFormat="1" ht="19.5">
      <c r="B363" s="32"/>
      <c r="D363" s="150" t="s">
        <v>167</v>
      </c>
      <c r="F363" s="151" t="s">
        <v>745</v>
      </c>
      <c r="I363" s="152"/>
      <c r="L363" s="32"/>
      <c r="M363" s="153"/>
      <c r="T363" s="56"/>
      <c r="AT363" s="16" t="s">
        <v>167</v>
      </c>
      <c r="AU363" s="16" t="s">
        <v>89</v>
      </c>
    </row>
    <row r="364" spans="2:65" s="1" customFormat="1" ht="16.5" customHeight="1">
      <c r="B364" s="136"/>
      <c r="C364" s="174" t="s">
        <v>746</v>
      </c>
      <c r="D364" s="174" t="s">
        <v>374</v>
      </c>
      <c r="E364" s="175" t="s">
        <v>747</v>
      </c>
      <c r="F364" s="176" t="s">
        <v>748</v>
      </c>
      <c r="G364" s="177" t="s">
        <v>354</v>
      </c>
      <c r="H364" s="178">
        <v>7</v>
      </c>
      <c r="I364" s="179"/>
      <c r="J364" s="180">
        <f>ROUND(I364*H364,2)</f>
        <v>0</v>
      </c>
      <c r="K364" s="176" t="s">
        <v>310</v>
      </c>
      <c r="L364" s="181"/>
      <c r="M364" s="182" t="s">
        <v>1</v>
      </c>
      <c r="N364" s="183" t="s">
        <v>44</v>
      </c>
      <c r="P364" s="146">
        <f>O364*H364</f>
        <v>0</v>
      </c>
      <c r="Q364" s="146">
        <v>6.6E-4</v>
      </c>
      <c r="R364" s="146">
        <f>Q364*H364</f>
        <v>4.62E-3</v>
      </c>
      <c r="S364" s="146">
        <v>0</v>
      </c>
      <c r="T364" s="147">
        <f>S364*H364</f>
        <v>0</v>
      </c>
      <c r="AR364" s="148" t="s">
        <v>183</v>
      </c>
      <c r="AT364" s="148" t="s">
        <v>374</v>
      </c>
      <c r="AU364" s="148" t="s">
        <v>89</v>
      </c>
      <c r="AY364" s="16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6" t="s">
        <v>86</v>
      </c>
      <c r="BK364" s="149">
        <f>ROUND(I364*H364,2)</f>
        <v>0</v>
      </c>
      <c r="BL364" s="16" t="s">
        <v>158</v>
      </c>
      <c r="BM364" s="148" t="s">
        <v>749</v>
      </c>
    </row>
    <row r="365" spans="2:65" s="1" customFormat="1" ht="16.5" customHeight="1">
      <c r="B365" s="136"/>
      <c r="C365" s="174" t="s">
        <v>750</v>
      </c>
      <c r="D365" s="174" t="s">
        <v>374</v>
      </c>
      <c r="E365" s="175" t="s">
        <v>751</v>
      </c>
      <c r="F365" s="176" t="s">
        <v>752</v>
      </c>
      <c r="G365" s="177" t="s">
        <v>354</v>
      </c>
      <c r="H365" s="178">
        <v>7</v>
      </c>
      <c r="I365" s="179"/>
      <c r="J365" s="180">
        <f>ROUND(I365*H365,2)</f>
        <v>0</v>
      </c>
      <c r="K365" s="176" t="s">
        <v>310</v>
      </c>
      <c r="L365" s="181"/>
      <c r="M365" s="182" t="s">
        <v>1</v>
      </c>
      <c r="N365" s="183" t="s">
        <v>44</v>
      </c>
      <c r="P365" s="146">
        <f>O365*H365</f>
        <v>0</v>
      </c>
      <c r="Q365" s="146">
        <v>4.6000000000000001E-4</v>
      </c>
      <c r="R365" s="146">
        <f>Q365*H365</f>
        <v>3.2200000000000002E-3</v>
      </c>
      <c r="S365" s="146">
        <v>0</v>
      </c>
      <c r="T365" s="147">
        <f>S365*H365</f>
        <v>0</v>
      </c>
      <c r="AR365" s="148" t="s">
        <v>183</v>
      </c>
      <c r="AT365" s="148" t="s">
        <v>374</v>
      </c>
      <c r="AU365" s="148" t="s">
        <v>89</v>
      </c>
      <c r="AY365" s="16" t="s">
        <v>151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6" t="s">
        <v>86</v>
      </c>
      <c r="BK365" s="149">
        <f>ROUND(I365*H365,2)</f>
        <v>0</v>
      </c>
      <c r="BL365" s="16" t="s">
        <v>158</v>
      </c>
      <c r="BM365" s="148" t="s">
        <v>753</v>
      </c>
    </row>
    <row r="366" spans="2:65" s="1" customFormat="1" ht="16.5" customHeight="1">
      <c r="B366" s="136"/>
      <c r="C366" s="137" t="s">
        <v>754</v>
      </c>
      <c r="D366" s="137" t="s">
        <v>154</v>
      </c>
      <c r="E366" s="138" t="s">
        <v>755</v>
      </c>
      <c r="F366" s="139" t="s">
        <v>756</v>
      </c>
      <c r="G366" s="140" t="s">
        <v>354</v>
      </c>
      <c r="H366" s="141">
        <v>7</v>
      </c>
      <c r="I366" s="142"/>
      <c r="J366" s="143">
        <f>ROUND(I366*H366,2)</f>
        <v>0</v>
      </c>
      <c r="K366" s="139" t="s">
        <v>310</v>
      </c>
      <c r="L366" s="32"/>
      <c r="M366" s="144" t="s">
        <v>1</v>
      </c>
      <c r="N366" s="145" t="s">
        <v>44</v>
      </c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AR366" s="148" t="s">
        <v>158</v>
      </c>
      <c r="AT366" s="148" t="s">
        <v>154</v>
      </c>
      <c r="AU366" s="148" t="s">
        <v>89</v>
      </c>
      <c r="AY366" s="16" t="s">
        <v>151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6" t="s">
        <v>86</v>
      </c>
      <c r="BK366" s="149">
        <f>ROUND(I366*H366,2)</f>
        <v>0</v>
      </c>
      <c r="BL366" s="16" t="s">
        <v>158</v>
      </c>
      <c r="BM366" s="148" t="s">
        <v>757</v>
      </c>
    </row>
    <row r="367" spans="2:65" s="1" customFormat="1" ht="16.5" customHeight="1">
      <c r="B367" s="136"/>
      <c r="C367" s="174" t="s">
        <v>758</v>
      </c>
      <c r="D367" s="174" t="s">
        <v>374</v>
      </c>
      <c r="E367" s="175" t="s">
        <v>759</v>
      </c>
      <c r="F367" s="176" t="s">
        <v>760</v>
      </c>
      <c r="G367" s="177" t="s">
        <v>354</v>
      </c>
      <c r="H367" s="178">
        <v>7</v>
      </c>
      <c r="I367" s="179"/>
      <c r="J367" s="180">
        <f>ROUND(I367*H367,2)</f>
        <v>0</v>
      </c>
      <c r="K367" s="176" t="s">
        <v>310</v>
      </c>
      <c r="L367" s="181"/>
      <c r="M367" s="182" t="s">
        <v>1</v>
      </c>
      <c r="N367" s="183" t="s">
        <v>44</v>
      </c>
      <c r="P367" s="146">
        <f>O367*H367</f>
        <v>0</v>
      </c>
      <c r="Q367" s="146">
        <v>2.9E-4</v>
      </c>
      <c r="R367" s="146">
        <f>Q367*H367</f>
        <v>2.0300000000000001E-3</v>
      </c>
      <c r="S367" s="146">
        <v>0</v>
      </c>
      <c r="T367" s="147">
        <f>S367*H367</f>
        <v>0</v>
      </c>
      <c r="AR367" s="148" t="s">
        <v>183</v>
      </c>
      <c r="AT367" s="148" t="s">
        <v>374</v>
      </c>
      <c r="AU367" s="148" t="s">
        <v>89</v>
      </c>
      <c r="AY367" s="16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6" t="s">
        <v>86</v>
      </c>
      <c r="BK367" s="149">
        <f>ROUND(I367*H367,2)</f>
        <v>0</v>
      </c>
      <c r="BL367" s="16" t="s">
        <v>158</v>
      </c>
      <c r="BM367" s="148" t="s">
        <v>761</v>
      </c>
    </row>
    <row r="368" spans="2:65" s="1" customFormat="1" ht="16.5" customHeight="1">
      <c r="B368" s="136"/>
      <c r="C368" s="137" t="s">
        <v>762</v>
      </c>
      <c r="D368" s="137" t="s">
        <v>154</v>
      </c>
      <c r="E368" s="138" t="s">
        <v>763</v>
      </c>
      <c r="F368" s="139" t="s">
        <v>764</v>
      </c>
      <c r="G368" s="140" t="s">
        <v>354</v>
      </c>
      <c r="H368" s="141">
        <v>7</v>
      </c>
      <c r="I368" s="142"/>
      <c r="J368" s="143">
        <f>ROUND(I368*H368,2)</f>
        <v>0</v>
      </c>
      <c r="K368" s="139" t="s">
        <v>1</v>
      </c>
      <c r="L368" s="32"/>
      <c r="M368" s="144" t="s">
        <v>1</v>
      </c>
      <c r="N368" s="145" t="s">
        <v>44</v>
      </c>
      <c r="P368" s="146">
        <f>O368*H368</f>
        <v>0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AR368" s="148" t="s">
        <v>158</v>
      </c>
      <c r="AT368" s="148" t="s">
        <v>154</v>
      </c>
      <c r="AU368" s="148" t="s">
        <v>89</v>
      </c>
      <c r="AY368" s="16" t="s">
        <v>151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6" t="s">
        <v>86</v>
      </c>
      <c r="BK368" s="149">
        <f>ROUND(I368*H368,2)</f>
        <v>0</v>
      </c>
      <c r="BL368" s="16" t="s">
        <v>158</v>
      </c>
      <c r="BM368" s="148" t="s">
        <v>765</v>
      </c>
    </row>
    <row r="369" spans="2:65" s="11" customFormat="1" ht="22.9" customHeight="1">
      <c r="B369" s="124"/>
      <c r="D369" s="125" t="s">
        <v>78</v>
      </c>
      <c r="E369" s="134" t="s">
        <v>187</v>
      </c>
      <c r="F369" s="134" t="s">
        <v>766</v>
      </c>
      <c r="I369" s="127"/>
      <c r="J369" s="135">
        <f>BK369</f>
        <v>0</v>
      </c>
      <c r="L369" s="124"/>
      <c r="M369" s="129"/>
      <c r="P369" s="130">
        <f>SUM(P370:P404)</f>
        <v>0</v>
      </c>
      <c r="R369" s="130">
        <f>SUM(R370:R404)</f>
        <v>4.6564899999999989</v>
      </c>
      <c r="T369" s="131">
        <f>SUM(T370:T404)</f>
        <v>602.29600000000005</v>
      </c>
      <c r="AR369" s="125" t="s">
        <v>86</v>
      </c>
      <c r="AT369" s="132" t="s">
        <v>78</v>
      </c>
      <c r="AU369" s="132" t="s">
        <v>86</v>
      </c>
      <c r="AY369" s="125" t="s">
        <v>151</v>
      </c>
      <c r="BK369" s="133">
        <f>SUM(BK370:BK404)</f>
        <v>0</v>
      </c>
    </row>
    <row r="370" spans="2:65" s="1" customFormat="1" ht="16.5" customHeight="1">
      <c r="B370" s="136"/>
      <c r="C370" s="137" t="s">
        <v>767</v>
      </c>
      <c r="D370" s="137" t="s">
        <v>154</v>
      </c>
      <c r="E370" s="138" t="s">
        <v>768</v>
      </c>
      <c r="F370" s="139" t="s">
        <v>769</v>
      </c>
      <c r="G370" s="140" t="s">
        <v>363</v>
      </c>
      <c r="H370" s="141">
        <v>23</v>
      </c>
      <c r="I370" s="142"/>
      <c r="J370" s="143">
        <f>ROUND(I370*H370,2)</f>
        <v>0</v>
      </c>
      <c r="K370" s="139" t="s">
        <v>310</v>
      </c>
      <c r="L370" s="32"/>
      <c r="M370" s="144" t="s">
        <v>1</v>
      </c>
      <c r="N370" s="145" t="s">
        <v>44</v>
      </c>
      <c r="P370" s="146">
        <f>O370*H370</f>
        <v>0</v>
      </c>
      <c r="Q370" s="146">
        <v>6.3000000000000003E-4</v>
      </c>
      <c r="R370" s="146">
        <f>Q370*H370</f>
        <v>1.4490000000000001E-2</v>
      </c>
      <c r="S370" s="146">
        <v>0</v>
      </c>
      <c r="T370" s="147">
        <f>S370*H370</f>
        <v>0</v>
      </c>
      <c r="AR370" s="148" t="s">
        <v>158</v>
      </c>
      <c r="AT370" s="148" t="s">
        <v>154</v>
      </c>
      <c r="AU370" s="148" t="s">
        <v>89</v>
      </c>
      <c r="AY370" s="16" t="s">
        <v>151</v>
      </c>
      <c r="BE370" s="149">
        <f>IF(N370="základní",J370,0)</f>
        <v>0</v>
      </c>
      <c r="BF370" s="149">
        <f>IF(N370="snížená",J370,0)</f>
        <v>0</v>
      </c>
      <c r="BG370" s="149">
        <f>IF(N370="zákl. přenesená",J370,0)</f>
        <v>0</v>
      </c>
      <c r="BH370" s="149">
        <f>IF(N370="sníž. přenesená",J370,0)</f>
        <v>0</v>
      </c>
      <c r="BI370" s="149">
        <f>IF(N370="nulová",J370,0)</f>
        <v>0</v>
      </c>
      <c r="BJ370" s="16" t="s">
        <v>86</v>
      </c>
      <c r="BK370" s="149">
        <f>ROUND(I370*H370,2)</f>
        <v>0</v>
      </c>
      <c r="BL370" s="16" t="s">
        <v>158</v>
      </c>
      <c r="BM370" s="148" t="s">
        <v>770</v>
      </c>
    </row>
    <row r="371" spans="2:65" s="12" customFormat="1" ht="11.25">
      <c r="B371" s="160"/>
      <c r="D371" s="150" t="s">
        <v>312</v>
      </c>
      <c r="E371" s="161" t="s">
        <v>1</v>
      </c>
      <c r="F371" s="162" t="s">
        <v>771</v>
      </c>
      <c r="H371" s="163">
        <v>23</v>
      </c>
      <c r="I371" s="164"/>
      <c r="L371" s="160"/>
      <c r="M371" s="165"/>
      <c r="T371" s="166"/>
      <c r="AT371" s="161" t="s">
        <v>312</v>
      </c>
      <c r="AU371" s="161" t="s">
        <v>89</v>
      </c>
      <c r="AV371" s="12" t="s">
        <v>89</v>
      </c>
      <c r="AW371" s="12" t="s">
        <v>35</v>
      </c>
      <c r="AX371" s="12" t="s">
        <v>86</v>
      </c>
      <c r="AY371" s="161" t="s">
        <v>151</v>
      </c>
    </row>
    <row r="372" spans="2:65" s="1" customFormat="1" ht="16.5" customHeight="1">
      <c r="B372" s="136"/>
      <c r="C372" s="137" t="s">
        <v>772</v>
      </c>
      <c r="D372" s="137" t="s">
        <v>154</v>
      </c>
      <c r="E372" s="138" t="s">
        <v>773</v>
      </c>
      <c r="F372" s="139" t="s">
        <v>774</v>
      </c>
      <c r="G372" s="140" t="s">
        <v>349</v>
      </c>
      <c r="H372" s="141">
        <v>28</v>
      </c>
      <c r="I372" s="142"/>
      <c r="J372" s="143">
        <f>ROUND(I372*H372,2)</f>
        <v>0</v>
      </c>
      <c r="K372" s="139" t="s">
        <v>310</v>
      </c>
      <c r="L372" s="32"/>
      <c r="M372" s="144" t="s">
        <v>1</v>
      </c>
      <c r="N372" s="145" t="s">
        <v>44</v>
      </c>
      <c r="P372" s="146">
        <f>O372*H372</f>
        <v>0</v>
      </c>
      <c r="Q372" s="146">
        <v>1.67E-3</v>
      </c>
      <c r="R372" s="146">
        <f>Q372*H372</f>
        <v>4.6760000000000003E-2</v>
      </c>
      <c r="S372" s="146">
        <v>0</v>
      </c>
      <c r="T372" s="147">
        <f>S372*H372</f>
        <v>0</v>
      </c>
      <c r="AR372" s="148" t="s">
        <v>158</v>
      </c>
      <c r="AT372" s="148" t="s">
        <v>154</v>
      </c>
      <c r="AU372" s="148" t="s">
        <v>89</v>
      </c>
      <c r="AY372" s="16" t="s">
        <v>151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6" t="s">
        <v>86</v>
      </c>
      <c r="BK372" s="149">
        <f>ROUND(I372*H372,2)</f>
        <v>0</v>
      </c>
      <c r="BL372" s="16" t="s">
        <v>158</v>
      </c>
      <c r="BM372" s="148" t="s">
        <v>775</v>
      </c>
    </row>
    <row r="373" spans="2:65" s="12" customFormat="1" ht="11.25">
      <c r="B373" s="160"/>
      <c r="D373" s="150" t="s">
        <v>312</v>
      </c>
      <c r="E373" s="161" t="s">
        <v>1</v>
      </c>
      <c r="F373" s="162" t="s">
        <v>776</v>
      </c>
      <c r="H373" s="163">
        <v>28</v>
      </c>
      <c r="I373" s="164"/>
      <c r="L373" s="160"/>
      <c r="M373" s="165"/>
      <c r="T373" s="166"/>
      <c r="AT373" s="161" t="s">
        <v>312</v>
      </c>
      <c r="AU373" s="161" t="s">
        <v>89</v>
      </c>
      <c r="AV373" s="12" t="s">
        <v>89</v>
      </c>
      <c r="AW373" s="12" t="s">
        <v>35</v>
      </c>
      <c r="AX373" s="12" t="s">
        <v>86</v>
      </c>
      <c r="AY373" s="161" t="s">
        <v>151</v>
      </c>
    </row>
    <row r="374" spans="2:65" s="1" customFormat="1" ht="16.5" customHeight="1">
      <c r="B374" s="136"/>
      <c r="C374" s="137" t="s">
        <v>777</v>
      </c>
      <c r="D374" s="137" t="s">
        <v>154</v>
      </c>
      <c r="E374" s="138" t="s">
        <v>778</v>
      </c>
      <c r="F374" s="139" t="s">
        <v>779</v>
      </c>
      <c r="G374" s="140" t="s">
        <v>349</v>
      </c>
      <c r="H374" s="141">
        <v>56</v>
      </c>
      <c r="I374" s="142"/>
      <c r="J374" s="143">
        <f>ROUND(I374*H374,2)</f>
        <v>0</v>
      </c>
      <c r="K374" s="139" t="s">
        <v>310</v>
      </c>
      <c r="L374" s="32"/>
      <c r="M374" s="144" t="s">
        <v>1</v>
      </c>
      <c r="N374" s="145" t="s">
        <v>44</v>
      </c>
      <c r="P374" s="146">
        <f>O374*H374</f>
        <v>0</v>
      </c>
      <c r="Q374" s="146">
        <v>2.0799999999999998E-3</v>
      </c>
      <c r="R374" s="146">
        <f>Q374*H374</f>
        <v>0.11647999999999999</v>
      </c>
      <c r="S374" s="146">
        <v>0</v>
      </c>
      <c r="T374" s="147">
        <f>S374*H374</f>
        <v>0</v>
      </c>
      <c r="AR374" s="148" t="s">
        <v>158</v>
      </c>
      <c r="AT374" s="148" t="s">
        <v>154</v>
      </c>
      <c r="AU374" s="148" t="s">
        <v>89</v>
      </c>
      <c r="AY374" s="16" t="s">
        <v>151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6" t="s">
        <v>86</v>
      </c>
      <c r="BK374" s="149">
        <f>ROUND(I374*H374,2)</f>
        <v>0</v>
      </c>
      <c r="BL374" s="16" t="s">
        <v>158</v>
      </c>
      <c r="BM374" s="148" t="s">
        <v>780</v>
      </c>
    </row>
    <row r="375" spans="2:65" s="12" customFormat="1" ht="11.25">
      <c r="B375" s="160"/>
      <c r="D375" s="150" t="s">
        <v>312</v>
      </c>
      <c r="E375" s="161" t="s">
        <v>1</v>
      </c>
      <c r="F375" s="162" t="s">
        <v>781</v>
      </c>
      <c r="H375" s="163">
        <v>56</v>
      </c>
      <c r="I375" s="164"/>
      <c r="L375" s="160"/>
      <c r="M375" s="165"/>
      <c r="T375" s="166"/>
      <c r="AT375" s="161" t="s">
        <v>312</v>
      </c>
      <c r="AU375" s="161" t="s">
        <v>89</v>
      </c>
      <c r="AV375" s="12" t="s">
        <v>89</v>
      </c>
      <c r="AW375" s="12" t="s">
        <v>35</v>
      </c>
      <c r="AX375" s="12" t="s">
        <v>86</v>
      </c>
      <c r="AY375" s="161" t="s">
        <v>151</v>
      </c>
    </row>
    <row r="376" spans="2:65" s="1" customFormat="1" ht="16.5" customHeight="1">
      <c r="B376" s="136"/>
      <c r="C376" s="137" t="s">
        <v>782</v>
      </c>
      <c r="D376" s="137" t="s">
        <v>154</v>
      </c>
      <c r="E376" s="138" t="s">
        <v>783</v>
      </c>
      <c r="F376" s="139" t="s">
        <v>784</v>
      </c>
      <c r="G376" s="140" t="s">
        <v>349</v>
      </c>
      <c r="H376" s="141">
        <v>26</v>
      </c>
      <c r="I376" s="142"/>
      <c r="J376" s="143">
        <f>ROUND(I376*H376,2)</f>
        <v>0</v>
      </c>
      <c r="K376" s="139" t="s">
        <v>310</v>
      </c>
      <c r="L376" s="32"/>
      <c r="M376" s="144" t="s">
        <v>1</v>
      </c>
      <c r="N376" s="145" t="s">
        <v>44</v>
      </c>
      <c r="P376" s="146">
        <f>O376*H376</f>
        <v>0</v>
      </c>
      <c r="Q376" s="146">
        <v>0.14760999999999999</v>
      </c>
      <c r="R376" s="146">
        <f>Q376*H376</f>
        <v>3.8378599999999996</v>
      </c>
      <c r="S376" s="146">
        <v>0</v>
      </c>
      <c r="T376" s="147">
        <f>S376*H376</f>
        <v>0</v>
      </c>
      <c r="AR376" s="148" t="s">
        <v>158</v>
      </c>
      <c r="AT376" s="148" t="s">
        <v>154</v>
      </c>
      <c r="AU376" s="148" t="s">
        <v>89</v>
      </c>
      <c r="AY376" s="16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6" t="s">
        <v>86</v>
      </c>
      <c r="BK376" s="149">
        <f>ROUND(I376*H376,2)</f>
        <v>0</v>
      </c>
      <c r="BL376" s="16" t="s">
        <v>158</v>
      </c>
      <c r="BM376" s="148" t="s">
        <v>785</v>
      </c>
    </row>
    <row r="377" spans="2:65" s="12" customFormat="1" ht="11.25">
      <c r="B377" s="160"/>
      <c r="D377" s="150" t="s">
        <v>312</v>
      </c>
      <c r="E377" s="161" t="s">
        <v>1</v>
      </c>
      <c r="F377" s="162" t="s">
        <v>786</v>
      </c>
      <c r="H377" s="163">
        <v>26</v>
      </c>
      <c r="I377" s="164"/>
      <c r="L377" s="160"/>
      <c r="M377" s="165"/>
      <c r="T377" s="166"/>
      <c r="AT377" s="161" t="s">
        <v>312</v>
      </c>
      <c r="AU377" s="161" t="s">
        <v>89</v>
      </c>
      <c r="AV377" s="12" t="s">
        <v>89</v>
      </c>
      <c r="AW377" s="12" t="s">
        <v>35</v>
      </c>
      <c r="AX377" s="12" t="s">
        <v>86</v>
      </c>
      <c r="AY377" s="161" t="s">
        <v>151</v>
      </c>
    </row>
    <row r="378" spans="2:65" s="1" customFormat="1" ht="16.5" customHeight="1">
      <c r="B378" s="136"/>
      <c r="C378" s="174" t="s">
        <v>787</v>
      </c>
      <c r="D378" s="174" t="s">
        <v>374</v>
      </c>
      <c r="E378" s="175" t="s">
        <v>788</v>
      </c>
      <c r="F378" s="176" t="s">
        <v>789</v>
      </c>
      <c r="G378" s="177" t="s">
        <v>349</v>
      </c>
      <c r="H378" s="178">
        <v>26</v>
      </c>
      <c r="I378" s="179"/>
      <c r="J378" s="180">
        <f>ROUND(I378*H378,2)</f>
        <v>0</v>
      </c>
      <c r="K378" s="176" t="s">
        <v>1</v>
      </c>
      <c r="L378" s="181"/>
      <c r="M378" s="182" t="s">
        <v>1</v>
      </c>
      <c r="N378" s="183" t="s">
        <v>44</v>
      </c>
      <c r="P378" s="146">
        <f>O378*H378</f>
        <v>0</v>
      </c>
      <c r="Q378" s="146">
        <v>0</v>
      </c>
      <c r="R378" s="146">
        <f>Q378*H378</f>
        <v>0</v>
      </c>
      <c r="S378" s="146">
        <v>0</v>
      </c>
      <c r="T378" s="147">
        <f>S378*H378</f>
        <v>0</v>
      </c>
      <c r="AR378" s="148" t="s">
        <v>183</v>
      </c>
      <c r="AT378" s="148" t="s">
        <v>374</v>
      </c>
      <c r="AU378" s="148" t="s">
        <v>89</v>
      </c>
      <c r="AY378" s="16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6" t="s">
        <v>86</v>
      </c>
      <c r="BK378" s="149">
        <f>ROUND(I378*H378,2)</f>
        <v>0</v>
      </c>
      <c r="BL378" s="16" t="s">
        <v>158</v>
      </c>
      <c r="BM378" s="148" t="s">
        <v>790</v>
      </c>
    </row>
    <row r="379" spans="2:65" s="1" customFormat="1" ht="16.5" customHeight="1">
      <c r="B379" s="136"/>
      <c r="C379" s="137" t="s">
        <v>791</v>
      </c>
      <c r="D379" s="137" t="s">
        <v>154</v>
      </c>
      <c r="E379" s="138" t="s">
        <v>792</v>
      </c>
      <c r="F379" s="139" t="s">
        <v>793</v>
      </c>
      <c r="G379" s="140" t="s">
        <v>349</v>
      </c>
      <c r="H379" s="141">
        <v>3</v>
      </c>
      <c r="I379" s="142"/>
      <c r="J379" s="143">
        <f>ROUND(I379*H379,2)</f>
        <v>0</v>
      </c>
      <c r="K379" s="139" t="s">
        <v>310</v>
      </c>
      <c r="L379" s="32"/>
      <c r="M379" s="144" t="s">
        <v>1</v>
      </c>
      <c r="N379" s="145" t="s">
        <v>44</v>
      </c>
      <c r="P379" s="146">
        <f>O379*H379</f>
        <v>0</v>
      </c>
      <c r="Q379" s="146">
        <v>6.9250000000000006E-2</v>
      </c>
      <c r="R379" s="146">
        <f>Q379*H379</f>
        <v>0.20775000000000002</v>
      </c>
      <c r="S379" s="146">
        <v>0</v>
      </c>
      <c r="T379" s="147">
        <f>S379*H379</f>
        <v>0</v>
      </c>
      <c r="AR379" s="148" t="s">
        <v>158</v>
      </c>
      <c r="AT379" s="148" t="s">
        <v>154</v>
      </c>
      <c r="AU379" s="148" t="s">
        <v>89</v>
      </c>
      <c r="AY379" s="16" t="s">
        <v>151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6" t="s">
        <v>86</v>
      </c>
      <c r="BK379" s="149">
        <f>ROUND(I379*H379,2)</f>
        <v>0</v>
      </c>
      <c r="BL379" s="16" t="s">
        <v>158</v>
      </c>
      <c r="BM379" s="148" t="s">
        <v>794</v>
      </c>
    </row>
    <row r="380" spans="2:65" s="12" customFormat="1" ht="11.25">
      <c r="B380" s="160"/>
      <c r="D380" s="150" t="s">
        <v>312</v>
      </c>
      <c r="E380" s="161" t="s">
        <v>1</v>
      </c>
      <c r="F380" s="162" t="s">
        <v>795</v>
      </c>
      <c r="H380" s="163">
        <v>3</v>
      </c>
      <c r="I380" s="164"/>
      <c r="L380" s="160"/>
      <c r="M380" s="165"/>
      <c r="T380" s="166"/>
      <c r="AT380" s="161" t="s">
        <v>312</v>
      </c>
      <c r="AU380" s="161" t="s">
        <v>89</v>
      </c>
      <c r="AV380" s="12" t="s">
        <v>89</v>
      </c>
      <c r="AW380" s="12" t="s">
        <v>35</v>
      </c>
      <c r="AX380" s="12" t="s">
        <v>86</v>
      </c>
      <c r="AY380" s="161" t="s">
        <v>151</v>
      </c>
    </row>
    <row r="381" spans="2:65" s="1" customFormat="1" ht="21.75" customHeight="1">
      <c r="B381" s="136"/>
      <c r="C381" s="137" t="s">
        <v>796</v>
      </c>
      <c r="D381" s="137" t="s">
        <v>154</v>
      </c>
      <c r="E381" s="138" t="s">
        <v>797</v>
      </c>
      <c r="F381" s="139" t="s">
        <v>798</v>
      </c>
      <c r="G381" s="140" t="s">
        <v>363</v>
      </c>
      <c r="H381" s="141">
        <v>174.1</v>
      </c>
      <c r="I381" s="142"/>
      <c r="J381" s="143">
        <f>ROUND(I381*H381,2)</f>
        <v>0</v>
      </c>
      <c r="K381" s="139" t="s">
        <v>310</v>
      </c>
      <c r="L381" s="32"/>
      <c r="M381" s="144" t="s">
        <v>1</v>
      </c>
      <c r="N381" s="145" t="s">
        <v>44</v>
      </c>
      <c r="P381" s="146">
        <f>O381*H381</f>
        <v>0</v>
      </c>
      <c r="Q381" s="146">
        <v>0</v>
      </c>
      <c r="R381" s="146">
        <f>Q381*H381</f>
        <v>0</v>
      </c>
      <c r="S381" s="146">
        <v>0</v>
      </c>
      <c r="T381" s="147">
        <f>S381*H381</f>
        <v>0</v>
      </c>
      <c r="AR381" s="148" t="s">
        <v>158</v>
      </c>
      <c r="AT381" s="148" t="s">
        <v>154</v>
      </c>
      <c r="AU381" s="148" t="s">
        <v>89</v>
      </c>
      <c r="AY381" s="16" t="s">
        <v>151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6" t="s">
        <v>86</v>
      </c>
      <c r="BK381" s="149">
        <f>ROUND(I381*H381,2)</f>
        <v>0</v>
      </c>
      <c r="BL381" s="16" t="s">
        <v>158</v>
      </c>
      <c r="BM381" s="148" t="s">
        <v>799</v>
      </c>
    </row>
    <row r="382" spans="2:65" s="12" customFormat="1" ht="11.25">
      <c r="B382" s="160"/>
      <c r="D382" s="150" t="s">
        <v>312</v>
      </c>
      <c r="E382" s="161" t="s">
        <v>1</v>
      </c>
      <c r="F382" s="162" t="s">
        <v>800</v>
      </c>
      <c r="H382" s="163">
        <v>174.1</v>
      </c>
      <c r="I382" s="164"/>
      <c r="L382" s="160"/>
      <c r="M382" s="165"/>
      <c r="T382" s="166"/>
      <c r="AT382" s="161" t="s">
        <v>312</v>
      </c>
      <c r="AU382" s="161" t="s">
        <v>89</v>
      </c>
      <c r="AV382" s="12" t="s">
        <v>89</v>
      </c>
      <c r="AW382" s="12" t="s">
        <v>35</v>
      </c>
      <c r="AX382" s="12" t="s">
        <v>86</v>
      </c>
      <c r="AY382" s="161" t="s">
        <v>151</v>
      </c>
    </row>
    <row r="383" spans="2:65" s="1" customFormat="1" ht="21.75" customHeight="1">
      <c r="B383" s="136"/>
      <c r="C383" s="137" t="s">
        <v>801</v>
      </c>
      <c r="D383" s="137" t="s">
        <v>154</v>
      </c>
      <c r="E383" s="138" t="s">
        <v>802</v>
      </c>
      <c r="F383" s="139" t="s">
        <v>803</v>
      </c>
      <c r="G383" s="140" t="s">
        <v>363</v>
      </c>
      <c r="H383" s="141">
        <v>15669</v>
      </c>
      <c r="I383" s="142"/>
      <c r="J383" s="143">
        <f>ROUND(I383*H383,2)</f>
        <v>0</v>
      </c>
      <c r="K383" s="139" t="s">
        <v>310</v>
      </c>
      <c r="L383" s="32"/>
      <c r="M383" s="144" t="s">
        <v>1</v>
      </c>
      <c r="N383" s="145" t="s">
        <v>44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158</v>
      </c>
      <c r="AT383" s="148" t="s">
        <v>154</v>
      </c>
      <c r="AU383" s="148" t="s">
        <v>89</v>
      </c>
      <c r="AY383" s="16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6" t="s">
        <v>86</v>
      </c>
      <c r="BK383" s="149">
        <f>ROUND(I383*H383,2)</f>
        <v>0</v>
      </c>
      <c r="BL383" s="16" t="s">
        <v>158</v>
      </c>
      <c r="BM383" s="148" t="s">
        <v>804</v>
      </c>
    </row>
    <row r="384" spans="2:65" s="12" customFormat="1" ht="11.25">
      <c r="B384" s="160"/>
      <c r="D384" s="150" t="s">
        <v>312</v>
      </c>
      <c r="E384" s="161" t="s">
        <v>1</v>
      </c>
      <c r="F384" s="162" t="s">
        <v>805</v>
      </c>
      <c r="H384" s="163">
        <v>15669</v>
      </c>
      <c r="I384" s="164"/>
      <c r="L384" s="160"/>
      <c r="M384" s="165"/>
      <c r="T384" s="166"/>
      <c r="AT384" s="161" t="s">
        <v>312</v>
      </c>
      <c r="AU384" s="161" t="s">
        <v>89</v>
      </c>
      <c r="AV384" s="12" t="s">
        <v>89</v>
      </c>
      <c r="AW384" s="12" t="s">
        <v>35</v>
      </c>
      <c r="AX384" s="12" t="s">
        <v>86</v>
      </c>
      <c r="AY384" s="161" t="s">
        <v>151</v>
      </c>
    </row>
    <row r="385" spans="2:65" s="1" customFormat="1" ht="21.75" customHeight="1">
      <c r="B385" s="136"/>
      <c r="C385" s="137" t="s">
        <v>806</v>
      </c>
      <c r="D385" s="137" t="s">
        <v>154</v>
      </c>
      <c r="E385" s="138" t="s">
        <v>807</v>
      </c>
      <c r="F385" s="139" t="s">
        <v>808</v>
      </c>
      <c r="G385" s="140" t="s">
        <v>363</v>
      </c>
      <c r="H385" s="141">
        <v>174.1</v>
      </c>
      <c r="I385" s="142"/>
      <c r="J385" s="143">
        <f>ROUND(I385*H385,2)</f>
        <v>0</v>
      </c>
      <c r="K385" s="139" t="s">
        <v>310</v>
      </c>
      <c r="L385" s="32"/>
      <c r="M385" s="144" t="s">
        <v>1</v>
      </c>
      <c r="N385" s="145" t="s">
        <v>44</v>
      </c>
      <c r="P385" s="146">
        <f>O385*H385</f>
        <v>0</v>
      </c>
      <c r="Q385" s="146">
        <v>0</v>
      </c>
      <c r="R385" s="146">
        <f>Q385*H385</f>
        <v>0</v>
      </c>
      <c r="S385" s="146">
        <v>0</v>
      </c>
      <c r="T385" s="147">
        <f>S385*H385</f>
        <v>0</v>
      </c>
      <c r="AR385" s="148" t="s">
        <v>158</v>
      </c>
      <c r="AT385" s="148" t="s">
        <v>154</v>
      </c>
      <c r="AU385" s="148" t="s">
        <v>89</v>
      </c>
      <c r="AY385" s="16" t="s">
        <v>151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6" t="s">
        <v>86</v>
      </c>
      <c r="BK385" s="149">
        <f>ROUND(I385*H385,2)</f>
        <v>0</v>
      </c>
      <c r="BL385" s="16" t="s">
        <v>158</v>
      </c>
      <c r="BM385" s="148" t="s">
        <v>809</v>
      </c>
    </row>
    <row r="386" spans="2:65" s="1" customFormat="1" ht="21.75" customHeight="1">
      <c r="B386" s="136"/>
      <c r="C386" s="137" t="s">
        <v>810</v>
      </c>
      <c r="D386" s="137" t="s">
        <v>154</v>
      </c>
      <c r="E386" s="138" t="s">
        <v>811</v>
      </c>
      <c r="F386" s="139" t="s">
        <v>812</v>
      </c>
      <c r="G386" s="140" t="s">
        <v>309</v>
      </c>
      <c r="H386" s="141">
        <v>27</v>
      </c>
      <c r="I386" s="142"/>
      <c r="J386" s="143">
        <f>ROUND(I386*H386,2)</f>
        <v>0</v>
      </c>
      <c r="K386" s="139" t="s">
        <v>310</v>
      </c>
      <c r="L386" s="32"/>
      <c r="M386" s="144" t="s">
        <v>1</v>
      </c>
      <c r="N386" s="145" t="s">
        <v>44</v>
      </c>
      <c r="P386" s="146">
        <f>O386*H386</f>
        <v>0</v>
      </c>
      <c r="Q386" s="146">
        <v>0</v>
      </c>
      <c r="R386" s="146">
        <f>Q386*H386</f>
        <v>0</v>
      </c>
      <c r="S386" s="146">
        <v>0</v>
      </c>
      <c r="T386" s="147">
        <f>S386*H386</f>
        <v>0</v>
      </c>
      <c r="AR386" s="148" t="s">
        <v>158</v>
      </c>
      <c r="AT386" s="148" t="s">
        <v>154</v>
      </c>
      <c r="AU386" s="148" t="s">
        <v>89</v>
      </c>
      <c r="AY386" s="16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6" t="s">
        <v>86</v>
      </c>
      <c r="BK386" s="149">
        <f>ROUND(I386*H386,2)</f>
        <v>0</v>
      </c>
      <c r="BL386" s="16" t="s">
        <v>158</v>
      </c>
      <c r="BM386" s="148" t="s">
        <v>813</v>
      </c>
    </row>
    <row r="387" spans="2:65" s="12" customFormat="1" ht="11.25">
      <c r="B387" s="160"/>
      <c r="D387" s="150" t="s">
        <v>312</v>
      </c>
      <c r="E387" s="161" t="s">
        <v>1</v>
      </c>
      <c r="F387" s="162" t="s">
        <v>814</v>
      </c>
      <c r="H387" s="163">
        <v>27</v>
      </c>
      <c r="I387" s="164"/>
      <c r="L387" s="160"/>
      <c r="M387" s="165"/>
      <c r="T387" s="166"/>
      <c r="AT387" s="161" t="s">
        <v>312</v>
      </c>
      <c r="AU387" s="161" t="s">
        <v>89</v>
      </c>
      <c r="AV387" s="12" t="s">
        <v>89</v>
      </c>
      <c r="AW387" s="12" t="s">
        <v>35</v>
      </c>
      <c r="AX387" s="12" t="s">
        <v>86</v>
      </c>
      <c r="AY387" s="161" t="s">
        <v>151</v>
      </c>
    </row>
    <row r="388" spans="2:65" s="1" customFormat="1" ht="21.75" customHeight="1">
      <c r="B388" s="136"/>
      <c r="C388" s="137" t="s">
        <v>815</v>
      </c>
      <c r="D388" s="137" t="s">
        <v>154</v>
      </c>
      <c r="E388" s="138" t="s">
        <v>816</v>
      </c>
      <c r="F388" s="139" t="s">
        <v>817</v>
      </c>
      <c r="G388" s="140" t="s">
        <v>309</v>
      </c>
      <c r="H388" s="141">
        <v>2430</v>
      </c>
      <c r="I388" s="142"/>
      <c r="J388" s="143">
        <f>ROUND(I388*H388,2)</f>
        <v>0</v>
      </c>
      <c r="K388" s="139" t="s">
        <v>310</v>
      </c>
      <c r="L388" s="32"/>
      <c r="M388" s="144" t="s">
        <v>1</v>
      </c>
      <c r="N388" s="145" t="s">
        <v>44</v>
      </c>
      <c r="P388" s="146">
        <f>O388*H388</f>
        <v>0</v>
      </c>
      <c r="Q388" s="146">
        <v>0</v>
      </c>
      <c r="R388" s="146">
        <f>Q388*H388</f>
        <v>0</v>
      </c>
      <c r="S388" s="146">
        <v>0</v>
      </c>
      <c r="T388" s="147">
        <f>S388*H388</f>
        <v>0</v>
      </c>
      <c r="AR388" s="148" t="s">
        <v>158</v>
      </c>
      <c r="AT388" s="148" t="s">
        <v>154</v>
      </c>
      <c r="AU388" s="148" t="s">
        <v>89</v>
      </c>
      <c r="AY388" s="16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6" t="s">
        <v>86</v>
      </c>
      <c r="BK388" s="149">
        <f>ROUND(I388*H388,2)</f>
        <v>0</v>
      </c>
      <c r="BL388" s="16" t="s">
        <v>158</v>
      </c>
      <c r="BM388" s="148" t="s">
        <v>818</v>
      </c>
    </row>
    <row r="389" spans="2:65" s="12" customFormat="1" ht="11.25">
      <c r="B389" s="160"/>
      <c r="D389" s="150" t="s">
        <v>312</v>
      </c>
      <c r="E389" s="161" t="s">
        <v>1</v>
      </c>
      <c r="F389" s="162" t="s">
        <v>819</v>
      </c>
      <c r="H389" s="163">
        <v>2430</v>
      </c>
      <c r="I389" s="164"/>
      <c r="L389" s="160"/>
      <c r="M389" s="165"/>
      <c r="T389" s="166"/>
      <c r="AT389" s="161" t="s">
        <v>312</v>
      </c>
      <c r="AU389" s="161" t="s">
        <v>89</v>
      </c>
      <c r="AV389" s="12" t="s">
        <v>89</v>
      </c>
      <c r="AW389" s="12" t="s">
        <v>35</v>
      </c>
      <c r="AX389" s="12" t="s">
        <v>86</v>
      </c>
      <c r="AY389" s="161" t="s">
        <v>151</v>
      </c>
    </row>
    <row r="390" spans="2:65" s="1" customFormat="1" ht="21.75" customHeight="1">
      <c r="B390" s="136"/>
      <c r="C390" s="137" t="s">
        <v>820</v>
      </c>
      <c r="D390" s="137" t="s">
        <v>154</v>
      </c>
      <c r="E390" s="138" t="s">
        <v>821</v>
      </c>
      <c r="F390" s="139" t="s">
        <v>822</v>
      </c>
      <c r="G390" s="140" t="s">
        <v>309</v>
      </c>
      <c r="H390" s="141">
        <v>27</v>
      </c>
      <c r="I390" s="142"/>
      <c r="J390" s="143">
        <f>ROUND(I390*H390,2)</f>
        <v>0</v>
      </c>
      <c r="K390" s="139" t="s">
        <v>310</v>
      </c>
      <c r="L390" s="32"/>
      <c r="M390" s="144" t="s">
        <v>1</v>
      </c>
      <c r="N390" s="145" t="s">
        <v>44</v>
      </c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AR390" s="148" t="s">
        <v>158</v>
      </c>
      <c r="AT390" s="148" t="s">
        <v>154</v>
      </c>
      <c r="AU390" s="148" t="s">
        <v>89</v>
      </c>
      <c r="AY390" s="16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6" t="s">
        <v>86</v>
      </c>
      <c r="BK390" s="149">
        <f>ROUND(I390*H390,2)</f>
        <v>0</v>
      </c>
      <c r="BL390" s="16" t="s">
        <v>158</v>
      </c>
      <c r="BM390" s="148" t="s">
        <v>823</v>
      </c>
    </row>
    <row r="391" spans="2:65" s="1" customFormat="1" ht="16.5" customHeight="1">
      <c r="B391" s="136"/>
      <c r="C391" s="137" t="s">
        <v>824</v>
      </c>
      <c r="D391" s="137" t="s">
        <v>154</v>
      </c>
      <c r="E391" s="138" t="s">
        <v>825</v>
      </c>
      <c r="F391" s="139" t="s">
        <v>826</v>
      </c>
      <c r="G391" s="140" t="s">
        <v>1</v>
      </c>
      <c r="H391" s="141">
        <v>250</v>
      </c>
      <c r="I391" s="142"/>
      <c r="J391" s="143">
        <f>ROUND(I391*H391,2)</f>
        <v>0</v>
      </c>
      <c r="K391" s="139" t="s">
        <v>1</v>
      </c>
      <c r="L391" s="32"/>
      <c r="M391" s="144" t="s">
        <v>1</v>
      </c>
      <c r="N391" s="145" t="s">
        <v>44</v>
      </c>
      <c r="P391" s="146">
        <f>O391*H391</f>
        <v>0</v>
      </c>
      <c r="Q391" s="146">
        <v>0</v>
      </c>
      <c r="R391" s="146">
        <f>Q391*H391</f>
        <v>0</v>
      </c>
      <c r="S391" s="146">
        <v>0</v>
      </c>
      <c r="T391" s="147">
        <f>S391*H391</f>
        <v>0</v>
      </c>
      <c r="AR391" s="148" t="s">
        <v>158</v>
      </c>
      <c r="AT391" s="148" t="s">
        <v>154</v>
      </c>
      <c r="AU391" s="148" t="s">
        <v>89</v>
      </c>
      <c r="AY391" s="16" t="s">
        <v>151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6" t="s">
        <v>86</v>
      </c>
      <c r="BK391" s="149">
        <f>ROUND(I391*H391,2)</f>
        <v>0</v>
      </c>
      <c r="BL391" s="16" t="s">
        <v>158</v>
      </c>
      <c r="BM391" s="148" t="s">
        <v>827</v>
      </c>
    </row>
    <row r="392" spans="2:65" s="12" customFormat="1" ht="11.25">
      <c r="B392" s="160"/>
      <c r="D392" s="150" t="s">
        <v>312</v>
      </c>
      <c r="E392" s="161" t="s">
        <v>1</v>
      </c>
      <c r="F392" s="162" t="s">
        <v>828</v>
      </c>
      <c r="H392" s="163">
        <v>250</v>
      </c>
      <c r="I392" s="164"/>
      <c r="L392" s="160"/>
      <c r="M392" s="165"/>
      <c r="T392" s="166"/>
      <c r="AT392" s="161" t="s">
        <v>312</v>
      </c>
      <c r="AU392" s="161" t="s">
        <v>89</v>
      </c>
      <c r="AV392" s="12" t="s">
        <v>89</v>
      </c>
      <c r="AW392" s="12" t="s">
        <v>35</v>
      </c>
      <c r="AX392" s="12" t="s">
        <v>86</v>
      </c>
      <c r="AY392" s="161" t="s">
        <v>151</v>
      </c>
    </row>
    <row r="393" spans="2:65" s="1" customFormat="1" ht="16.5" customHeight="1">
      <c r="B393" s="136"/>
      <c r="C393" s="137" t="s">
        <v>829</v>
      </c>
      <c r="D393" s="137" t="s">
        <v>154</v>
      </c>
      <c r="E393" s="138" t="s">
        <v>830</v>
      </c>
      <c r="F393" s="139" t="s">
        <v>831</v>
      </c>
      <c r="G393" s="140" t="s">
        <v>309</v>
      </c>
      <c r="H393" s="141">
        <v>211.3</v>
      </c>
      <c r="I393" s="142"/>
      <c r="J393" s="143">
        <f>ROUND(I393*H393,2)</f>
        <v>0</v>
      </c>
      <c r="K393" s="139" t="s">
        <v>310</v>
      </c>
      <c r="L393" s="32"/>
      <c r="M393" s="144" t="s">
        <v>1</v>
      </c>
      <c r="N393" s="145" t="s">
        <v>44</v>
      </c>
      <c r="P393" s="146">
        <f>O393*H393</f>
        <v>0</v>
      </c>
      <c r="Q393" s="146">
        <v>0</v>
      </c>
      <c r="R393" s="146">
        <f>Q393*H393</f>
        <v>0</v>
      </c>
      <c r="S393" s="146">
        <v>2.85</v>
      </c>
      <c r="T393" s="147">
        <f>S393*H393</f>
        <v>602.20500000000004</v>
      </c>
      <c r="AR393" s="148" t="s">
        <v>158</v>
      </c>
      <c r="AT393" s="148" t="s">
        <v>154</v>
      </c>
      <c r="AU393" s="148" t="s">
        <v>89</v>
      </c>
      <c r="AY393" s="16" t="s">
        <v>151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6" t="s">
        <v>86</v>
      </c>
      <c r="BK393" s="149">
        <f>ROUND(I393*H393,2)</f>
        <v>0</v>
      </c>
      <c r="BL393" s="16" t="s">
        <v>158</v>
      </c>
      <c r="BM393" s="148" t="s">
        <v>832</v>
      </c>
    </row>
    <row r="394" spans="2:65" s="12" customFormat="1" ht="11.25">
      <c r="B394" s="160"/>
      <c r="D394" s="150" t="s">
        <v>312</v>
      </c>
      <c r="E394" s="161" t="s">
        <v>1</v>
      </c>
      <c r="F394" s="162" t="s">
        <v>833</v>
      </c>
      <c r="H394" s="163">
        <v>211.3</v>
      </c>
      <c r="I394" s="164"/>
      <c r="L394" s="160"/>
      <c r="M394" s="165"/>
      <c r="T394" s="166"/>
      <c r="AT394" s="161" t="s">
        <v>312</v>
      </c>
      <c r="AU394" s="161" t="s">
        <v>89</v>
      </c>
      <c r="AV394" s="12" t="s">
        <v>89</v>
      </c>
      <c r="AW394" s="12" t="s">
        <v>35</v>
      </c>
      <c r="AX394" s="12" t="s">
        <v>86</v>
      </c>
      <c r="AY394" s="161" t="s">
        <v>151</v>
      </c>
    </row>
    <row r="395" spans="2:65" s="1" customFormat="1" ht="16.5" customHeight="1">
      <c r="B395" s="136"/>
      <c r="C395" s="137" t="s">
        <v>834</v>
      </c>
      <c r="D395" s="137" t="s">
        <v>154</v>
      </c>
      <c r="E395" s="138" t="s">
        <v>835</v>
      </c>
      <c r="F395" s="139" t="s">
        <v>836</v>
      </c>
      <c r="G395" s="140" t="s">
        <v>349</v>
      </c>
      <c r="H395" s="141">
        <v>91</v>
      </c>
      <c r="I395" s="142"/>
      <c r="J395" s="143">
        <f>ROUND(I395*H395,2)</f>
        <v>0</v>
      </c>
      <c r="K395" s="139" t="s">
        <v>310</v>
      </c>
      <c r="L395" s="32"/>
      <c r="M395" s="144" t="s">
        <v>1</v>
      </c>
      <c r="N395" s="145" t="s">
        <v>44</v>
      </c>
      <c r="P395" s="146">
        <f>O395*H395</f>
        <v>0</v>
      </c>
      <c r="Q395" s="146">
        <v>6.4999999999999997E-4</v>
      </c>
      <c r="R395" s="146">
        <f>Q395*H395</f>
        <v>5.9149999999999994E-2</v>
      </c>
      <c r="S395" s="146">
        <v>1E-3</v>
      </c>
      <c r="T395" s="147">
        <f>S395*H395</f>
        <v>9.0999999999999998E-2</v>
      </c>
      <c r="AR395" s="148" t="s">
        <v>158</v>
      </c>
      <c r="AT395" s="148" t="s">
        <v>154</v>
      </c>
      <c r="AU395" s="148" t="s">
        <v>89</v>
      </c>
      <c r="AY395" s="16" t="s">
        <v>151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6" t="s">
        <v>86</v>
      </c>
      <c r="BK395" s="149">
        <f>ROUND(I395*H395,2)</f>
        <v>0</v>
      </c>
      <c r="BL395" s="16" t="s">
        <v>158</v>
      </c>
      <c r="BM395" s="148" t="s">
        <v>837</v>
      </c>
    </row>
    <row r="396" spans="2:65" s="12" customFormat="1" ht="11.25">
      <c r="B396" s="160"/>
      <c r="D396" s="150" t="s">
        <v>312</v>
      </c>
      <c r="E396" s="161" t="s">
        <v>1</v>
      </c>
      <c r="F396" s="162" t="s">
        <v>838</v>
      </c>
      <c r="H396" s="163">
        <v>91</v>
      </c>
      <c r="I396" s="164"/>
      <c r="L396" s="160"/>
      <c r="M396" s="165"/>
      <c r="T396" s="166"/>
      <c r="AT396" s="161" t="s">
        <v>312</v>
      </c>
      <c r="AU396" s="161" t="s">
        <v>89</v>
      </c>
      <c r="AV396" s="12" t="s">
        <v>89</v>
      </c>
      <c r="AW396" s="12" t="s">
        <v>35</v>
      </c>
      <c r="AX396" s="12" t="s">
        <v>86</v>
      </c>
      <c r="AY396" s="161" t="s">
        <v>151</v>
      </c>
    </row>
    <row r="397" spans="2:65" s="1" customFormat="1" ht="16.5" customHeight="1">
      <c r="B397" s="136"/>
      <c r="C397" s="174" t="s">
        <v>839</v>
      </c>
      <c r="D397" s="174" t="s">
        <v>374</v>
      </c>
      <c r="E397" s="175" t="s">
        <v>840</v>
      </c>
      <c r="F397" s="176" t="s">
        <v>841</v>
      </c>
      <c r="G397" s="177" t="s">
        <v>377</v>
      </c>
      <c r="H397" s="178">
        <v>0.374</v>
      </c>
      <c r="I397" s="179"/>
      <c r="J397" s="180">
        <f>ROUND(I397*H397,2)</f>
        <v>0</v>
      </c>
      <c r="K397" s="176" t="s">
        <v>310</v>
      </c>
      <c r="L397" s="181"/>
      <c r="M397" s="182" t="s">
        <v>1</v>
      </c>
      <c r="N397" s="183" t="s">
        <v>44</v>
      </c>
      <c r="P397" s="146">
        <f>O397*H397</f>
        <v>0</v>
      </c>
      <c r="Q397" s="146">
        <v>1</v>
      </c>
      <c r="R397" s="146">
        <f>Q397*H397</f>
        <v>0.374</v>
      </c>
      <c r="S397" s="146">
        <v>0</v>
      </c>
      <c r="T397" s="147">
        <f>S397*H397</f>
        <v>0</v>
      </c>
      <c r="AR397" s="148" t="s">
        <v>183</v>
      </c>
      <c r="AT397" s="148" t="s">
        <v>374</v>
      </c>
      <c r="AU397" s="148" t="s">
        <v>89</v>
      </c>
      <c r="AY397" s="16" t="s">
        <v>151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6" t="s">
        <v>86</v>
      </c>
      <c r="BK397" s="149">
        <f>ROUND(I397*H397,2)</f>
        <v>0</v>
      </c>
      <c r="BL397" s="16" t="s">
        <v>158</v>
      </c>
      <c r="BM397" s="148" t="s">
        <v>842</v>
      </c>
    </row>
    <row r="398" spans="2:65" s="12" customFormat="1" ht="11.25">
      <c r="B398" s="160"/>
      <c r="D398" s="150" t="s">
        <v>312</v>
      </c>
      <c r="E398" s="161" t="s">
        <v>1</v>
      </c>
      <c r="F398" s="162" t="s">
        <v>843</v>
      </c>
      <c r="H398" s="163">
        <v>0.374</v>
      </c>
      <c r="I398" s="164"/>
      <c r="L398" s="160"/>
      <c r="M398" s="165"/>
      <c r="T398" s="166"/>
      <c r="AT398" s="161" t="s">
        <v>312</v>
      </c>
      <c r="AU398" s="161" t="s">
        <v>89</v>
      </c>
      <c r="AV398" s="12" t="s">
        <v>89</v>
      </c>
      <c r="AW398" s="12" t="s">
        <v>35</v>
      </c>
      <c r="AX398" s="12" t="s">
        <v>86</v>
      </c>
      <c r="AY398" s="161" t="s">
        <v>151</v>
      </c>
    </row>
    <row r="399" spans="2:65" s="1" customFormat="1" ht="16.5" customHeight="1">
      <c r="B399" s="136"/>
      <c r="C399" s="137" t="s">
        <v>844</v>
      </c>
      <c r="D399" s="137" t="s">
        <v>154</v>
      </c>
      <c r="E399" s="138" t="s">
        <v>845</v>
      </c>
      <c r="F399" s="139" t="s">
        <v>846</v>
      </c>
      <c r="G399" s="140" t="s">
        <v>349</v>
      </c>
      <c r="H399" s="141">
        <v>12</v>
      </c>
      <c r="I399" s="142"/>
      <c r="J399" s="143">
        <f>ROUND(I399*H399,2)</f>
        <v>0</v>
      </c>
      <c r="K399" s="139" t="s">
        <v>1</v>
      </c>
      <c r="L399" s="32"/>
      <c r="M399" s="144" t="s">
        <v>1</v>
      </c>
      <c r="N399" s="145" t="s">
        <v>44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158</v>
      </c>
      <c r="AT399" s="148" t="s">
        <v>154</v>
      </c>
      <c r="AU399" s="148" t="s">
        <v>89</v>
      </c>
      <c r="AY399" s="16" t="s">
        <v>151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6" t="s">
        <v>86</v>
      </c>
      <c r="BK399" s="149">
        <f>ROUND(I399*H399,2)</f>
        <v>0</v>
      </c>
      <c r="BL399" s="16" t="s">
        <v>158</v>
      </c>
      <c r="BM399" s="148" t="s">
        <v>847</v>
      </c>
    </row>
    <row r="400" spans="2:65" s="1" customFormat="1" ht="19.5">
      <c r="B400" s="32"/>
      <c r="D400" s="150" t="s">
        <v>167</v>
      </c>
      <c r="F400" s="151" t="s">
        <v>848</v>
      </c>
      <c r="I400" s="152"/>
      <c r="L400" s="32"/>
      <c r="M400" s="153"/>
      <c r="T400" s="56"/>
      <c r="AT400" s="16" t="s">
        <v>167</v>
      </c>
      <c r="AU400" s="16" t="s">
        <v>89</v>
      </c>
    </row>
    <row r="401" spans="2:65" s="1" customFormat="1" ht="16.5" customHeight="1">
      <c r="B401" s="136"/>
      <c r="C401" s="137" t="s">
        <v>849</v>
      </c>
      <c r="D401" s="137" t="s">
        <v>154</v>
      </c>
      <c r="E401" s="138" t="s">
        <v>850</v>
      </c>
      <c r="F401" s="139" t="s">
        <v>851</v>
      </c>
      <c r="G401" s="140" t="s">
        <v>349</v>
      </c>
      <c r="H401" s="141">
        <v>30</v>
      </c>
      <c r="I401" s="142"/>
      <c r="J401" s="143">
        <f>ROUND(I401*H401,2)</f>
        <v>0</v>
      </c>
      <c r="K401" s="139" t="s">
        <v>1</v>
      </c>
      <c r="L401" s="32"/>
      <c r="M401" s="144" t="s">
        <v>1</v>
      </c>
      <c r="N401" s="145" t="s">
        <v>44</v>
      </c>
      <c r="P401" s="146">
        <f>O401*H401</f>
        <v>0</v>
      </c>
      <c r="Q401" s="146">
        <v>0</v>
      </c>
      <c r="R401" s="146">
        <f>Q401*H401</f>
        <v>0</v>
      </c>
      <c r="S401" s="146">
        <v>0</v>
      </c>
      <c r="T401" s="147">
        <f>S401*H401</f>
        <v>0</v>
      </c>
      <c r="AR401" s="148" t="s">
        <v>158</v>
      </c>
      <c r="AT401" s="148" t="s">
        <v>154</v>
      </c>
      <c r="AU401" s="148" t="s">
        <v>89</v>
      </c>
      <c r="AY401" s="16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6" t="s">
        <v>86</v>
      </c>
      <c r="BK401" s="149">
        <f>ROUND(I401*H401,2)</f>
        <v>0</v>
      </c>
      <c r="BL401" s="16" t="s">
        <v>158</v>
      </c>
      <c r="BM401" s="148" t="s">
        <v>852</v>
      </c>
    </row>
    <row r="402" spans="2:65" s="12" customFormat="1" ht="11.25">
      <c r="B402" s="160"/>
      <c r="D402" s="150" t="s">
        <v>312</v>
      </c>
      <c r="E402" s="161" t="s">
        <v>1</v>
      </c>
      <c r="F402" s="162" t="s">
        <v>853</v>
      </c>
      <c r="H402" s="163">
        <v>30</v>
      </c>
      <c r="I402" s="164"/>
      <c r="L402" s="160"/>
      <c r="M402" s="165"/>
      <c r="T402" s="166"/>
      <c r="AT402" s="161" t="s">
        <v>312</v>
      </c>
      <c r="AU402" s="161" t="s">
        <v>89</v>
      </c>
      <c r="AV402" s="12" t="s">
        <v>89</v>
      </c>
      <c r="AW402" s="12" t="s">
        <v>35</v>
      </c>
      <c r="AX402" s="12" t="s">
        <v>86</v>
      </c>
      <c r="AY402" s="161" t="s">
        <v>151</v>
      </c>
    </row>
    <row r="403" spans="2:65" s="1" customFormat="1" ht="16.5" customHeight="1">
      <c r="B403" s="136"/>
      <c r="C403" s="137" t="s">
        <v>854</v>
      </c>
      <c r="D403" s="137" t="s">
        <v>154</v>
      </c>
      <c r="E403" s="138" t="s">
        <v>855</v>
      </c>
      <c r="F403" s="139" t="s">
        <v>856</v>
      </c>
      <c r="G403" s="140" t="s">
        <v>157</v>
      </c>
      <c r="H403" s="141">
        <v>2</v>
      </c>
      <c r="I403" s="142"/>
      <c r="J403" s="143">
        <f>ROUND(I403*H403,2)</f>
        <v>0</v>
      </c>
      <c r="K403" s="139" t="s">
        <v>1</v>
      </c>
      <c r="L403" s="32"/>
      <c r="M403" s="144" t="s">
        <v>1</v>
      </c>
      <c r="N403" s="145" t="s">
        <v>44</v>
      </c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AR403" s="148" t="s">
        <v>158</v>
      </c>
      <c r="AT403" s="148" t="s">
        <v>154</v>
      </c>
      <c r="AU403" s="148" t="s">
        <v>89</v>
      </c>
      <c r="AY403" s="16" t="s">
        <v>151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6" t="s">
        <v>86</v>
      </c>
      <c r="BK403" s="149">
        <f>ROUND(I403*H403,2)</f>
        <v>0</v>
      </c>
      <c r="BL403" s="16" t="s">
        <v>158</v>
      </c>
      <c r="BM403" s="148" t="s">
        <v>857</v>
      </c>
    </row>
    <row r="404" spans="2:65" s="1" customFormat="1" ht="19.5">
      <c r="B404" s="32"/>
      <c r="D404" s="150" t="s">
        <v>167</v>
      </c>
      <c r="F404" s="151" t="s">
        <v>858</v>
      </c>
      <c r="I404" s="152"/>
      <c r="L404" s="32"/>
      <c r="M404" s="153"/>
      <c r="T404" s="56"/>
      <c r="AT404" s="16" t="s">
        <v>167</v>
      </c>
      <c r="AU404" s="16" t="s">
        <v>89</v>
      </c>
    </row>
    <row r="405" spans="2:65" s="11" customFormat="1" ht="22.9" customHeight="1">
      <c r="B405" s="124"/>
      <c r="D405" s="125" t="s">
        <v>78</v>
      </c>
      <c r="E405" s="134" t="s">
        <v>859</v>
      </c>
      <c r="F405" s="134" t="s">
        <v>860</v>
      </c>
      <c r="I405" s="127"/>
      <c r="J405" s="135">
        <f>BK405</f>
        <v>0</v>
      </c>
      <c r="L405" s="124"/>
      <c r="M405" s="129"/>
      <c r="P405" s="130">
        <f>SUM(P406:P409)</f>
        <v>0</v>
      </c>
      <c r="R405" s="130">
        <f>SUM(R406:R409)</f>
        <v>0</v>
      </c>
      <c r="T405" s="131">
        <f>SUM(T406:T409)</f>
        <v>0</v>
      </c>
      <c r="AR405" s="125" t="s">
        <v>86</v>
      </c>
      <c r="AT405" s="132" t="s">
        <v>78</v>
      </c>
      <c r="AU405" s="132" t="s">
        <v>86</v>
      </c>
      <c r="AY405" s="125" t="s">
        <v>151</v>
      </c>
      <c r="BK405" s="133">
        <f>SUM(BK406:BK409)</f>
        <v>0</v>
      </c>
    </row>
    <row r="406" spans="2:65" s="1" customFormat="1" ht="24.2" customHeight="1">
      <c r="B406" s="136"/>
      <c r="C406" s="137" t="s">
        <v>861</v>
      </c>
      <c r="D406" s="137" t="s">
        <v>154</v>
      </c>
      <c r="E406" s="138" t="s">
        <v>862</v>
      </c>
      <c r="F406" s="139" t="s">
        <v>863</v>
      </c>
      <c r="G406" s="140" t="s">
        <v>377</v>
      </c>
      <c r="H406" s="141">
        <v>604.59500000000003</v>
      </c>
      <c r="I406" s="142"/>
      <c r="J406" s="143">
        <f>ROUND(I406*H406,2)</f>
        <v>0</v>
      </c>
      <c r="K406" s="139" t="s">
        <v>310</v>
      </c>
      <c r="L406" s="32"/>
      <c r="M406" s="144" t="s">
        <v>1</v>
      </c>
      <c r="N406" s="145" t="s">
        <v>44</v>
      </c>
      <c r="P406" s="146">
        <f>O406*H406</f>
        <v>0</v>
      </c>
      <c r="Q406" s="146">
        <v>0</v>
      </c>
      <c r="R406" s="146">
        <f>Q406*H406</f>
        <v>0</v>
      </c>
      <c r="S406" s="146">
        <v>0</v>
      </c>
      <c r="T406" s="147">
        <f>S406*H406</f>
        <v>0</v>
      </c>
      <c r="AR406" s="148" t="s">
        <v>158</v>
      </c>
      <c r="AT406" s="148" t="s">
        <v>154</v>
      </c>
      <c r="AU406" s="148" t="s">
        <v>89</v>
      </c>
      <c r="AY406" s="16" t="s">
        <v>151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6" t="s">
        <v>86</v>
      </c>
      <c r="BK406" s="149">
        <f>ROUND(I406*H406,2)</f>
        <v>0</v>
      </c>
      <c r="BL406" s="16" t="s">
        <v>158</v>
      </c>
      <c r="BM406" s="148" t="s">
        <v>864</v>
      </c>
    </row>
    <row r="407" spans="2:65" s="1" customFormat="1" ht="16.5" customHeight="1">
      <c r="B407" s="136"/>
      <c r="C407" s="137" t="s">
        <v>865</v>
      </c>
      <c r="D407" s="137" t="s">
        <v>154</v>
      </c>
      <c r="E407" s="138" t="s">
        <v>866</v>
      </c>
      <c r="F407" s="139" t="s">
        <v>867</v>
      </c>
      <c r="G407" s="140" t="s">
        <v>377</v>
      </c>
      <c r="H407" s="141">
        <v>605.53700000000003</v>
      </c>
      <c r="I407" s="142"/>
      <c r="J407" s="143">
        <f>ROUND(I407*H407,2)</f>
        <v>0</v>
      </c>
      <c r="K407" s="139" t="s">
        <v>310</v>
      </c>
      <c r="L407" s="32"/>
      <c r="M407" s="144" t="s">
        <v>1</v>
      </c>
      <c r="N407" s="145" t="s">
        <v>44</v>
      </c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AR407" s="148" t="s">
        <v>158</v>
      </c>
      <c r="AT407" s="148" t="s">
        <v>154</v>
      </c>
      <c r="AU407" s="148" t="s">
        <v>89</v>
      </c>
      <c r="AY407" s="16" t="s">
        <v>151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6" t="s">
        <v>86</v>
      </c>
      <c r="BK407" s="149">
        <f>ROUND(I407*H407,2)</f>
        <v>0</v>
      </c>
      <c r="BL407" s="16" t="s">
        <v>158</v>
      </c>
      <c r="BM407" s="148" t="s">
        <v>868</v>
      </c>
    </row>
    <row r="408" spans="2:65" s="1" customFormat="1" ht="16.5" customHeight="1">
      <c r="B408" s="136"/>
      <c r="C408" s="137" t="s">
        <v>869</v>
      </c>
      <c r="D408" s="137" t="s">
        <v>154</v>
      </c>
      <c r="E408" s="138" t="s">
        <v>870</v>
      </c>
      <c r="F408" s="139" t="s">
        <v>871</v>
      </c>
      <c r="G408" s="140" t="s">
        <v>377</v>
      </c>
      <c r="H408" s="141">
        <v>17560.573</v>
      </c>
      <c r="I408" s="142"/>
      <c r="J408" s="143">
        <f>ROUND(I408*H408,2)</f>
        <v>0</v>
      </c>
      <c r="K408" s="139" t="s">
        <v>310</v>
      </c>
      <c r="L408" s="32"/>
      <c r="M408" s="144" t="s">
        <v>1</v>
      </c>
      <c r="N408" s="145" t="s">
        <v>44</v>
      </c>
      <c r="P408" s="146">
        <f>O408*H408</f>
        <v>0</v>
      </c>
      <c r="Q408" s="146">
        <v>0</v>
      </c>
      <c r="R408" s="146">
        <f>Q408*H408</f>
        <v>0</v>
      </c>
      <c r="S408" s="146">
        <v>0</v>
      </c>
      <c r="T408" s="147">
        <f>S408*H408</f>
        <v>0</v>
      </c>
      <c r="AR408" s="148" t="s">
        <v>158</v>
      </c>
      <c r="AT408" s="148" t="s">
        <v>154</v>
      </c>
      <c r="AU408" s="148" t="s">
        <v>89</v>
      </c>
      <c r="AY408" s="16" t="s">
        <v>151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6" t="s">
        <v>86</v>
      </c>
      <c r="BK408" s="149">
        <f>ROUND(I408*H408,2)</f>
        <v>0</v>
      </c>
      <c r="BL408" s="16" t="s">
        <v>158</v>
      </c>
      <c r="BM408" s="148" t="s">
        <v>872</v>
      </c>
    </row>
    <row r="409" spans="2:65" s="12" customFormat="1" ht="11.25">
      <c r="B409" s="160"/>
      <c r="D409" s="150" t="s">
        <v>312</v>
      </c>
      <c r="E409" s="161" t="s">
        <v>1</v>
      </c>
      <c r="F409" s="162" t="s">
        <v>873</v>
      </c>
      <c r="H409" s="163">
        <v>17560.573</v>
      </c>
      <c r="I409" s="164"/>
      <c r="L409" s="160"/>
      <c r="M409" s="165"/>
      <c r="T409" s="166"/>
      <c r="AT409" s="161" t="s">
        <v>312</v>
      </c>
      <c r="AU409" s="161" t="s">
        <v>89</v>
      </c>
      <c r="AV409" s="12" t="s">
        <v>89</v>
      </c>
      <c r="AW409" s="12" t="s">
        <v>35</v>
      </c>
      <c r="AX409" s="12" t="s">
        <v>86</v>
      </c>
      <c r="AY409" s="161" t="s">
        <v>151</v>
      </c>
    </row>
    <row r="410" spans="2:65" s="11" customFormat="1" ht="22.9" customHeight="1">
      <c r="B410" s="124"/>
      <c r="D410" s="125" t="s">
        <v>78</v>
      </c>
      <c r="E410" s="134" t="s">
        <v>874</v>
      </c>
      <c r="F410" s="134" t="s">
        <v>875</v>
      </c>
      <c r="I410" s="127"/>
      <c r="J410" s="135">
        <f>BK410</f>
        <v>0</v>
      </c>
      <c r="L410" s="124"/>
      <c r="M410" s="129"/>
      <c r="P410" s="130">
        <f>P411</f>
        <v>0</v>
      </c>
      <c r="R410" s="130">
        <f>R411</f>
        <v>0</v>
      </c>
      <c r="T410" s="131">
        <f>T411</f>
        <v>0</v>
      </c>
      <c r="AR410" s="125" t="s">
        <v>86</v>
      </c>
      <c r="AT410" s="132" t="s">
        <v>78</v>
      </c>
      <c r="AU410" s="132" t="s">
        <v>86</v>
      </c>
      <c r="AY410" s="125" t="s">
        <v>151</v>
      </c>
      <c r="BK410" s="133">
        <f>BK411</f>
        <v>0</v>
      </c>
    </row>
    <row r="411" spans="2:65" s="1" customFormat="1" ht="16.5" customHeight="1">
      <c r="B411" s="136"/>
      <c r="C411" s="137" t="s">
        <v>876</v>
      </c>
      <c r="D411" s="137" t="s">
        <v>154</v>
      </c>
      <c r="E411" s="138" t="s">
        <v>877</v>
      </c>
      <c r="F411" s="139" t="s">
        <v>878</v>
      </c>
      <c r="G411" s="140" t="s">
        <v>377</v>
      </c>
      <c r="H411" s="141">
        <v>1022.227</v>
      </c>
      <c r="I411" s="142"/>
      <c r="J411" s="143">
        <f>ROUND(I411*H411,2)</f>
        <v>0</v>
      </c>
      <c r="K411" s="139" t="s">
        <v>310</v>
      </c>
      <c r="L411" s="32"/>
      <c r="M411" s="144" t="s">
        <v>1</v>
      </c>
      <c r="N411" s="145" t="s">
        <v>44</v>
      </c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AR411" s="148" t="s">
        <v>158</v>
      </c>
      <c r="AT411" s="148" t="s">
        <v>154</v>
      </c>
      <c r="AU411" s="148" t="s">
        <v>89</v>
      </c>
      <c r="AY411" s="16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6" t="s">
        <v>86</v>
      </c>
      <c r="BK411" s="149">
        <f>ROUND(I411*H411,2)</f>
        <v>0</v>
      </c>
      <c r="BL411" s="16" t="s">
        <v>158</v>
      </c>
      <c r="BM411" s="148" t="s">
        <v>879</v>
      </c>
    </row>
    <row r="412" spans="2:65" s="11" customFormat="1" ht="22.9" customHeight="1">
      <c r="B412" s="124"/>
      <c r="D412" s="125" t="s">
        <v>78</v>
      </c>
      <c r="E412" s="134" t="s">
        <v>880</v>
      </c>
      <c r="F412" s="134" t="s">
        <v>881</v>
      </c>
      <c r="I412" s="127"/>
      <c r="J412" s="135">
        <f>BK412</f>
        <v>0</v>
      </c>
      <c r="L412" s="124"/>
      <c r="M412" s="129"/>
      <c r="P412" s="130">
        <f>SUM(P413:P428)</f>
        <v>0</v>
      </c>
      <c r="R412" s="130">
        <f>SUM(R413:R428)</f>
        <v>0</v>
      </c>
      <c r="T412" s="131">
        <f>SUM(T413:T428)</f>
        <v>0</v>
      </c>
      <c r="AR412" s="125" t="s">
        <v>86</v>
      </c>
      <c r="AT412" s="132" t="s">
        <v>78</v>
      </c>
      <c r="AU412" s="132" t="s">
        <v>86</v>
      </c>
      <c r="AY412" s="125" t="s">
        <v>151</v>
      </c>
      <c r="BK412" s="133">
        <f>SUM(BK413:BK428)</f>
        <v>0</v>
      </c>
    </row>
    <row r="413" spans="2:65" s="1" customFormat="1" ht="16.5" customHeight="1">
      <c r="B413" s="136"/>
      <c r="C413" s="137" t="s">
        <v>882</v>
      </c>
      <c r="D413" s="137" t="s">
        <v>154</v>
      </c>
      <c r="E413" s="138" t="s">
        <v>883</v>
      </c>
      <c r="F413" s="139" t="s">
        <v>884</v>
      </c>
      <c r="G413" s="140" t="s">
        <v>157</v>
      </c>
      <c r="H413" s="141">
        <v>1</v>
      </c>
      <c r="I413" s="142"/>
      <c r="J413" s="143">
        <f>ROUND(I413*H413,2)</f>
        <v>0</v>
      </c>
      <c r="K413" s="139" t="s">
        <v>1</v>
      </c>
      <c r="L413" s="32"/>
      <c r="M413" s="144" t="s">
        <v>1</v>
      </c>
      <c r="N413" s="145" t="s">
        <v>44</v>
      </c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AR413" s="148" t="s">
        <v>158</v>
      </c>
      <c r="AT413" s="148" t="s">
        <v>154</v>
      </c>
      <c r="AU413" s="148" t="s">
        <v>89</v>
      </c>
      <c r="AY413" s="16" t="s">
        <v>151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6" t="s">
        <v>86</v>
      </c>
      <c r="BK413" s="149">
        <f>ROUND(I413*H413,2)</f>
        <v>0</v>
      </c>
      <c r="BL413" s="16" t="s">
        <v>158</v>
      </c>
      <c r="BM413" s="148" t="s">
        <v>885</v>
      </c>
    </row>
    <row r="414" spans="2:65" s="1" customFormat="1" ht="126.75">
      <c r="B414" s="32"/>
      <c r="D414" s="150" t="s">
        <v>167</v>
      </c>
      <c r="F414" s="151" t="s">
        <v>886</v>
      </c>
      <c r="I414" s="152"/>
      <c r="L414" s="32"/>
      <c r="M414" s="153"/>
      <c r="T414" s="56"/>
      <c r="AT414" s="16" t="s">
        <v>167</v>
      </c>
      <c r="AU414" s="16" t="s">
        <v>89</v>
      </c>
    </row>
    <row r="415" spans="2:65" s="1" customFormat="1" ht="37.9" customHeight="1">
      <c r="B415" s="136"/>
      <c r="C415" s="137" t="s">
        <v>887</v>
      </c>
      <c r="D415" s="137" t="s">
        <v>154</v>
      </c>
      <c r="E415" s="138" t="s">
        <v>888</v>
      </c>
      <c r="F415" s="139" t="s">
        <v>889</v>
      </c>
      <c r="G415" s="140" t="s">
        <v>157</v>
      </c>
      <c r="H415" s="141">
        <v>1</v>
      </c>
      <c r="I415" s="142"/>
      <c r="J415" s="143">
        <f>ROUND(I415*H415,2)</f>
        <v>0</v>
      </c>
      <c r="K415" s="139" t="s">
        <v>1</v>
      </c>
      <c r="L415" s="32"/>
      <c r="M415" s="144" t="s">
        <v>1</v>
      </c>
      <c r="N415" s="145" t="s">
        <v>44</v>
      </c>
      <c r="P415" s="146">
        <f>O415*H415</f>
        <v>0</v>
      </c>
      <c r="Q415" s="146">
        <v>0</v>
      </c>
      <c r="R415" s="146">
        <f>Q415*H415</f>
        <v>0</v>
      </c>
      <c r="S415" s="146">
        <v>0</v>
      </c>
      <c r="T415" s="147">
        <f>S415*H415</f>
        <v>0</v>
      </c>
      <c r="AR415" s="148" t="s">
        <v>158</v>
      </c>
      <c r="AT415" s="148" t="s">
        <v>154</v>
      </c>
      <c r="AU415" s="148" t="s">
        <v>89</v>
      </c>
      <c r="AY415" s="16" t="s">
        <v>151</v>
      </c>
      <c r="BE415" s="149">
        <f>IF(N415="základní",J415,0)</f>
        <v>0</v>
      </c>
      <c r="BF415" s="149">
        <f>IF(N415="snížená",J415,0)</f>
        <v>0</v>
      </c>
      <c r="BG415" s="149">
        <f>IF(N415="zákl. přenesená",J415,0)</f>
        <v>0</v>
      </c>
      <c r="BH415" s="149">
        <f>IF(N415="sníž. přenesená",J415,0)</f>
        <v>0</v>
      </c>
      <c r="BI415" s="149">
        <f>IF(N415="nulová",J415,0)</f>
        <v>0</v>
      </c>
      <c r="BJ415" s="16" t="s">
        <v>86</v>
      </c>
      <c r="BK415" s="149">
        <f>ROUND(I415*H415,2)</f>
        <v>0</v>
      </c>
      <c r="BL415" s="16" t="s">
        <v>158</v>
      </c>
      <c r="BM415" s="148" t="s">
        <v>890</v>
      </c>
    </row>
    <row r="416" spans="2:65" s="1" customFormat="1" ht="19.5">
      <c r="B416" s="32"/>
      <c r="D416" s="150" t="s">
        <v>167</v>
      </c>
      <c r="F416" s="151" t="s">
        <v>891</v>
      </c>
      <c r="I416" s="152"/>
      <c r="L416" s="32"/>
      <c r="M416" s="153"/>
      <c r="T416" s="56"/>
      <c r="AT416" s="16" t="s">
        <v>167</v>
      </c>
      <c r="AU416" s="16" t="s">
        <v>89</v>
      </c>
    </row>
    <row r="417" spans="2:65" s="1" customFormat="1" ht="16.5" customHeight="1">
      <c r="B417" s="136"/>
      <c r="C417" s="137" t="s">
        <v>892</v>
      </c>
      <c r="D417" s="137" t="s">
        <v>154</v>
      </c>
      <c r="E417" s="138" t="s">
        <v>893</v>
      </c>
      <c r="F417" s="139" t="s">
        <v>894</v>
      </c>
      <c r="G417" s="140" t="s">
        <v>157</v>
      </c>
      <c r="H417" s="141">
        <v>1</v>
      </c>
      <c r="I417" s="142"/>
      <c r="J417" s="143">
        <f>ROUND(I417*H417,2)</f>
        <v>0</v>
      </c>
      <c r="K417" s="139" t="s">
        <v>1</v>
      </c>
      <c r="L417" s="32"/>
      <c r="M417" s="144" t="s">
        <v>1</v>
      </c>
      <c r="N417" s="145" t="s">
        <v>44</v>
      </c>
      <c r="P417" s="146">
        <f>O417*H417</f>
        <v>0</v>
      </c>
      <c r="Q417" s="146">
        <v>0</v>
      </c>
      <c r="R417" s="146">
        <f>Q417*H417</f>
        <v>0</v>
      </c>
      <c r="S417" s="146">
        <v>0</v>
      </c>
      <c r="T417" s="147">
        <f>S417*H417</f>
        <v>0</v>
      </c>
      <c r="AR417" s="148" t="s">
        <v>158</v>
      </c>
      <c r="AT417" s="148" t="s">
        <v>154</v>
      </c>
      <c r="AU417" s="148" t="s">
        <v>89</v>
      </c>
      <c r="AY417" s="16" t="s">
        <v>151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6" t="s">
        <v>86</v>
      </c>
      <c r="BK417" s="149">
        <f>ROUND(I417*H417,2)</f>
        <v>0</v>
      </c>
      <c r="BL417" s="16" t="s">
        <v>158</v>
      </c>
      <c r="BM417" s="148" t="s">
        <v>895</v>
      </c>
    </row>
    <row r="418" spans="2:65" s="1" customFormat="1" ht="19.5">
      <c r="B418" s="32"/>
      <c r="D418" s="150" t="s">
        <v>167</v>
      </c>
      <c r="F418" s="151" t="s">
        <v>891</v>
      </c>
      <c r="I418" s="152"/>
      <c r="L418" s="32"/>
      <c r="M418" s="153"/>
      <c r="T418" s="56"/>
      <c r="AT418" s="16" t="s">
        <v>167</v>
      </c>
      <c r="AU418" s="16" t="s">
        <v>89</v>
      </c>
    </row>
    <row r="419" spans="2:65" s="1" customFormat="1" ht="16.5" customHeight="1">
      <c r="B419" s="136"/>
      <c r="C419" s="137" t="s">
        <v>896</v>
      </c>
      <c r="D419" s="137" t="s">
        <v>154</v>
      </c>
      <c r="E419" s="138" t="s">
        <v>897</v>
      </c>
      <c r="F419" s="139" t="s">
        <v>898</v>
      </c>
      <c r="G419" s="140" t="s">
        <v>157</v>
      </c>
      <c r="H419" s="141">
        <v>1</v>
      </c>
      <c r="I419" s="142"/>
      <c r="J419" s="143">
        <f>ROUND(I419*H419,2)</f>
        <v>0</v>
      </c>
      <c r="K419" s="139" t="s">
        <v>1</v>
      </c>
      <c r="L419" s="32"/>
      <c r="M419" s="144" t="s">
        <v>1</v>
      </c>
      <c r="N419" s="145" t="s">
        <v>44</v>
      </c>
      <c r="P419" s="146">
        <f>O419*H419</f>
        <v>0</v>
      </c>
      <c r="Q419" s="146">
        <v>0</v>
      </c>
      <c r="R419" s="146">
        <f>Q419*H419</f>
        <v>0</v>
      </c>
      <c r="S419" s="146">
        <v>0</v>
      </c>
      <c r="T419" s="147">
        <f>S419*H419</f>
        <v>0</v>
      </c>
      <c r="AR419" s="148" t="s">
        <v>158</v>
      </c>
      <c r="AT419" s="148" t="s">
        <v>154</v>
      </c>
      <c r="AU419" s="148" t="s">
        <v>89</v>
      </c>
      <c r="AY419" s="16" t="s">
        <v>151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6" t="s">
        <v>86</v>
      </c>
      <c r="BK419" s="149">
        <f>ROUND(I419*H419,2)</f>
        <v>0</v>
      </c>
      <c r="BL419" s="16" t="s">
        <v>158</v>
      </c>
      <c r="BM419" s="148" t="s">
        <v>899</v>
      </c>
    </row>
    <row r="420" spans="2:65" s="1" customFormat="1" ht="19.5">
      <c r="B420" s="32"/>
      <c r="D420" s="150" t="s">
        <v>167</v>
      </c>
      <c r="F420" s="151" t="s">
        <v>891</v>
      </c>
      <c r="I420" s="152"/>
      <c r="L420" s="32"/>
      <c r="M420" s="153"/>
      <c r="T420" s="56"/>
      <c r="AT420" s="16" t="s">
        <v>167</v>
      </c>
      <c r="AU420" s="16" t="s">
        <v>89</v>
      </c>
    </row>
    <row r="421" spans="2:65" s="1" customFormat="1" ht="16.5" customHeight="1">
      <c r="B421" s="136"/>
      <c r="C421" s="137" t="s">
        <v>900</v>
      </c>
      <c r="D421" s="137" t="s">
        <v>154</v>
      </c>
      <c r="E421" s="138" t="s">
        <v>901</v>
      </c>
      <c r="F421" s="139" t="s">
        <v>902</v>
      </c>
      <c r="G421" s="140" t="s">
        <v>157</v>
      </c>
      <c r="H421" s="141">
        <v>1</v>
      </c>
      <c r="I421" s="142"/>
      <c r="J421" s="143">
        <f>ROUND(I421*H421,2)</f>
        <v>0</v>
      </c>
      <c r="K421" s="139" t="s">
        <v>1</v>
      </c>
      <c r="L421" s="32"/>
      <c r="M421" s="144" t="s">
        <v>1</v>
      </c>
      <c r="N421" s="145" t="s">
        <v>44</v>
      </c>
      <c r="P421" s="146">
        <f>O421*H421</f>
        <v>0</v>
      </c>
      <c r="Q421" s="146">
        <v>0</v>
      </c>
      <c r="R421" s="146">
        <f>Q421*H421</f>
        <v>0</v>
      </c>
      <c r="S421" s="146">
        <v>0</v>
      </c>
      <c r="T421" s="147">
        <f>S421*H421</f>
        <v>0</v>
      </c>
      <c r="AR421" s="148" t="s">
        <v>158</v>
      </c>
      <c r="AT421" s="148" t="s">
        <v>154</v>
      </c>
      <c r="AU421" s="148" t="s">
        <v>89</v>
      </c>
      <c r="AY421" s="16" t="s">
        <v>151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6" t="s">
        <v>86</v>
      </c>
      <c r="BK421" s="149">
        <f>ROUND(I421*H421,2)</f>
        <v>0</v>
      </c>
      <c r="BL421" s="16" t="s">
        <v>158</v>
      </c>
      <c r="BM421" s="148" t="s">
        <v>903</v>
      </c>
    </row>
    <row r="422" spans="2:65" s="1" customFormat="1" ht="19.5">
      <c r="B422" s="32"/>
      <c r="D422" s="150" t="s">
        <v>167</v>
      </c>
      <c r="F422" s="151" t="s">
        <v>891</v>
      </c>
      <c r="I422" s="152"/>
      <c r="L422" s="32"/>
      <c r="M422" s="153"/>
      <c r="T422" s="56"/>
      <c r="AT422" s="16" t="s">
        <v>167</v>
      </c>
      <c r="AU422" s="16" t="s">
        <v>89</v>
      </c>
    </row>
    <row r="423" spans="2:65" s="1" customFormat="1" ht="16.5" customHeight="1">
      <c r="B423" s="136"/>
      <c r="C423" s="137" t="s">
        <v>904</v>
      </c>
      <c r="D423" s="137" t="s">
        <v>154</v>
      </c>
      <c r="E423" s="138" t="s">
        <v>905</v>
      </c>
      <c r="F423" s="139" t="s">
        <v>906</v>
      </c>
      <c r="G423" s="140" t="s">
        <v>157</v>
      </c>
      <c r="H423" s="141">
        <v>1</v>
      </c>
      <c r="I423" s="142"/>
      <c r="J423" s="143">
        <f>ROUND(I423*H423,2)</f>
        <v>0</v>
      </c>
      <c r="K423" s="139" t="s">
        <v>1</v>
      </c>
      <c r="L423" s="32"/>
      <c r="M423" s="144" t="s">
        <v>1</v>
      </c>
      <c r="N423" s="145" t="s">
        <v>44</v>
      </c>
      <c r="P423" s="146">
        <f>O423*H423</f>
        <v>0</v>
      </c>
      <c r="Q423" s="146">
        <v>0</v>
      </c>
      <c r="R423" s="146">
        <f>Q423*H423</f>
        <v>0</v>
      </c>
      <c r="S423" s="146">
        <v>0</v>
      </c>
      <c r="T423" s="147">
        <f>S423*H423</f>
        <v>0</v>
      </c>
      <c r="AR423" s="148" t="s">
        <v>158</v>
      </c>
      <c r="AT423" s="148" t="s">
        <v>154</v>
      </c>
      <c r="AU423" s="148" t="s">
        <v>89</v>
      </c>
      <c r="AY423" s="16" t="s">
        <v>151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6" t="s">
        <v>86</v>
      </c>
      <c r="BK423" s="149">
        <f>ROUND(I423*H423,2)</f>
        <v>0</v>
      </c>
      <c r="BL423" s="16" t="s">
        <v>158</v>
      </c>
      <c r="BM423" s="148" t="s">
        <v>907</v>
      </c>
    </row>
    <row r="424" spans="2:65" s="1" customFormat="1" ht="19.5">
      <c r="B424" s="32"/>
      <c r="D424" s="150" t="s">
        <v>167</v>
      </c>
      <c r="F424" s="151" t="s">
        <v>891</v>
      </c>
      <c r="I424" s="152"/>
      <c r="L424" s="32"/>
      <c r="M424" s="153"/>
      <c r="T424" s="56"/>
      <c r="AT424" s="16" t="s">
        <v>167</v>
      </c>
      <c r="AU424" s="16" t="s">
        <v>89</v>
      </c>
    </row>
    <row r="425" spans="2:65" s="1" customFormat="1" ht="16.5" customHeight="1">
      <c r="B425" s="136"/>
      <c r="C425" s="137" t="s">
        <v>908</v>
      </c>
      <c r="D425" s="137" t="s">
        <v>154</v>
      </c>
      <c r="E425" s="138" t="s">
        <v>909</v>
      </c>
      <c r="F425" s="139" t="s">
        <v>910</v>
      </c>
      <c r="G425" s="140" t="s">
        <v>157</v>
      </c>
      <c r="H425" s="141">
        <v>1</v>
      </c>
      <c r="I425" s="142"/>
      <c r="J425" s="143">
        <f>ROUND(I425*H425,2)</f>
        <v>0</v>
      </c>
      <c r="K425" s="139" t="s">
        <v>1</v>
      </c>
      <c r="L425" s="32"/>
      <c r="M425" s="144" t="s">
        <v>1</v>
      </c>
      <c r="N425" s="145" t="s">
        <v>44</v>
      </c>
      <c r="P425" s="146">
        <f>O425*H425</f>
        <v>0</v>
      </c>
      <c r="Q425" s="146">
        <v>0</v>
      </c>
      <c r="R425" s="146">
        <f>Q425*H425</f>
        <v>0</v>
      </c>
      <c r="S425" s="146">
        <v>0</v>
      </c>
      <c r="T425" s="147">
        <f>S425*H425</f>
        <v>0</v>
      </c>
      <c r="AR425" s="148" t="s">
        <v>158</v>
      </c>
      <c r="AT425" s="148" t="s">
        <v>154</v>
      </c>
      <c r="AU425" s="148" t="s">
        <v>89</v>
      </c>
      <c r="AY425" s="16" t="s">
        <v>151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6" t="s">
        <v>86</v>
      </c>
      <c r="BK425" s="149">
        <f>ROUND(I425*H425,2)</f>
        <v>0</v>
      </c>
      <c r="BL425" s="16" t="s">
        <v>158</v>
      </c>
      <c r="BM425" s="148" t="s">
        <v>911</v>
      </c>
    </row>
    <row r="426" spans="2:65" s="1" customFormat="1" ht="19.5">
      <c r="B426" s="32"/>
      <c r="D426" s="150" t="s">
        <v>167</v>
      </c>
      <c r="F426" s="151" t="s">
        <v>891</v>
      </c>
      <c r="I426" s="152"/>
      <c r="L426" s="32"/>
      <c r="M426" s="153"/>
      <c r="T426" s="56"/>
      <c r="AT426" s="16" t="s">
        <v>167</v>
      </c>
      <c r="AU426" s="16" t="s">
        <v>89</v>
      </c>
    </row>
    <row r="427" spans="2:65" s="1" customFormat="1" ht="16.5" customHeight="1">
      <c r="B427" s="136"/>
      <c r="C427" s="137" t="s">
        <v>912</v>
      </c>
      <c r="D427" s="137" t="s">
        <v>154</v>
      </c>
      <c r="E427" s="138" t="s">
        <v>913</v>
      </c>
      <c r="F427" s="139" t="s">
        <v>914</v>
      </c>
      <c r="G427" s="140" t="s">
        <v>157</v>
      </c>
      <c r="H427" s="141">
        <v>1</v>
      </c>
      <c r="I427" s="142"/>
      <c r="J427" s="143">
        <f>ROUND(I427*H427,2)</f>
        <v>0</v>
      </c>
      <c r="K427" s="139" t="s">
        <v>1</v>
      </c>
      <c r="L427" s="32"/>
      <c r="M427" s="144" t="s">
        <v>1</v>
      </c>
      <c r="N427" s="145" t="s">
        <v>44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158</v>
      </c>
      <c r="AT427" s="148" t="s">
        <v>154</v>
      </c>
      <c r="AU427" s="148" t="s">
        <v>89</v>
      </c>
      <c r="AY427" s="16" t="s">
        <v>151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6" t="s">
        <v>86</v>
      </c>
      <c r="BK427" s="149">
        <f>ROUND(I427*H427,2)</f>
        <v>0</v>
      </c>
      <c r="BL427" s="16" t="s">
        <v>158</v>
      </c>
      <c r="BM427" s="148" t="s">
        <v>915</v>
      </c>
    </row>
    <row r="428" spans="2:65" s="1" customFormat="1" ht="19.5">
      <c r="B428" s="32"/>
      <c r="D428" s="150" t="s">
        <v>167</v>
      </c>
      <c r="F428" s="151" t="s">
        <v>916</v>
      </c>
      <c r="I428" s="152"/>
      <c r="L428" s="32"/>
      <c r="M428" s="153"/>
      <c r="T428" s="56"/>
      <c r="AT428" s="16" t="s">
        <v>167</v>
      </c>
      <c r="AU428" s="16" t="s">
        <v>89</v>
      </c>
    </row>
    <row r="429" spans="2:65" s="11" customFormat="1" ht="25.9" customHeight="1">
      <c r="B429" s="124"/>
      <c r="D429" s="125" t="s">
        <v>78</v>
      </c>
      <c r="E429" s="126" t="s">
        <v>917</v>
      </c>
      <c r="F429" s="126" t="s">
        <v>918</v>
      </c>
      <c r="I429" s="127"/>
      <c r="J429" s="128">
        <f>BK429</f>
        <v>0</v>
      </c>
      <c r="L429" s="124"/>
      <c r="M429" s="129"/>
      <c r="P429" s="130">
        <f>P430+P434+P447+P450</f>
        <v>0</v>
      </c>
      <c r="R429" s="130">
        <f>R430+R434+R447+R450</f>
        <v>1.466332</v>
      </c>
      <c r="T429" s="131">
        <f>T430+T434+T447+T450</f>
        <v>0.85109999999999997</v>
      </c>
      <c r="AR429" s="125" t="s">
        <v>89</v>
      </c>
      <c r="AT429" s="132" t="s">
        <v>78</v>
      </c>
      <c r="AU429" s="132" t="s">
        <v>79</v>
      </c>
      <c r="AY429" s="125" t="s">
        <v>151</v>
      </c>
      <c r="BK429" s="133">
        <f>BK430+BK434+BK447+BK450</f>
        <v>0</v>
      </c>
    </row>
    <row r="430" spans="2:65" s="11" customFormat="1" ht="22.9" customHeight="1">
      <c r="B430" s="124"/>
      <c r="D430" s="125" t="s">
        <v>78</v>
      </c>
      <c r="E430" s="134" t="s">
        <v>919</v>
      </c>
      <c r="F430" s="134" t="s">
        <v>920</v>
      </c>
      <c r="I430" s="127"/>
      <c r="J430" s="135">
        <f>BK430</f>
        <v>0</v>
      </c>
      <c r="L430" s="124"/>
      <c r="M430" s="129"/>
      <c r="P430" s="130">
        <f>SUM(P431:P433)</f>
        <v>0</v>
      </c>
      <c r="R430" s="130">
        <f>SUM(R431:R433)</f>
        <v>0</v>
      </c>
      <c r="T430" s="131">
        <f>SUM(T431:T433)</f>
        <v>0</v>
      </c>
      <c r="AR430" s="125" t="s">
        <v>89</v>
      </c>
      <c r="AT430" s="132" t="s">
        <v>78</v>
      </c>
      <c r="AU430" s="132" t="s">
        <v>86</v>
      </c>
      <c r="AY430" s="125" t="s">
        <v>151</v>
      </c>
      <c r="BK430" s="133">
        <f>SUM(BK431:BK433)</f>
        <v>0</v>
      </c>
    </row>
    <row r="431" spans="2:65" s="1" customFormat="1" ht="16.5" customHeight="1">
      <c r="B431" s="136"/>
      <c r="C431" s="137" t="s">
        <v>921</v>
      </c>
      <c r="D431" s="137" t="s">
        <v>154</v>
      </c>
      <c r="E431" s="138" t="s">
        <v>922</v>
      </c>
      <c r="F431" s="139" t="s">
        <v>923</v>
      </c>
      <c r="G431" s="140" t="s">
        <v>363</v>
      </c>
      <c r="H431" s="141">
        <v>148.19999999999999</v>
      </c>
      <c r="I431" s="142"/>
      <c r="J431" s="143">
        <f>ROUND(I431*H431,2)</f>
        <v>0</v>
      </c>
      <c r="K431" s="139" t="s">
        <v>310</v>
      </c>
      <c r="L431" s="32"/>
      <c r="M431" s="144" t="s">
        <v>1</v>
      </c>
      <c r="N431" s="145" t="s">
        <v>44</v>
      </c>
      <c r="P431" s="146">
        <f>O431*H431</f>
        <v>0</v>
      </c>
      <c r="Q431" s="146">
        <v>0</v>
      </c>
      <c r="R431" s="146">
        <f>Q431*H431</f>
        <v>0</v>
      </c>
      <c r="S431" s="146">
        <v>0</v>
      </c>
      <c r="T431" s="147">
        <f>S431*H431</f>
        <v>0</v>
      </c>
      <c r="AR431" s="148" t="s">
        <v>216</v>
      </c>
      <c r="AT431" s="148" t="s">
        <v>154</v>
      </c>
      <c r="AU431" s="148" t="s">
        <v>89</v>
      </c>
      <c r="AY431" s="16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6" t="s">
        <v>86</v>
      </c>
      <c r="BK431" s="149">
        <f>ROUND(I431*H431,2)</f>
        <v>0</v>
      </c>
      <c r="BL431" s="16" t="s">
        <v>216</v>
      </c>
      <c r="BM431" s="148" t="s">
        <v>924</v>
      </c>
    </row>
    <row r="432" spans="2:65" s="12" customFormat="1" ht="11.25">
      <c r="B432" s="160"/>
      <c r="D432" s="150" t="s">
        <v>312</v>
      </c>
      <c r="E432" s="161" t="s">
        <v>1</v>
      </c>
      <c r="F432" s="162" t="s">
        <v>925</v>
      </c>
      <c r="H432" s="163">
        <v>148.19999999999999</v>
      </c>
      <c r="I432" s="164"/>
      <c r="L432" s="160"/>
      <c r="M432" s="165"/>
      <c r="T432" s="166"/>
      <c r="AT432" s="161" t="s">
        <v>312</v>
      </c>
      <c r="AU432" s="161" t="s">
        <v>89</v>
      </c>
      <c r="AV432" s="12" t="s">
        <v>89</v>
      </c>
      <c r="AW432" s="12" t="s">
        <v>35</v>
      </c>
      <c r="AX432" s="12" t="s">
        <v>86</v>
      </c>
      <c r="AY432" s="161" t="s">
        <v>151</v>
      </c>
    </row>
    <row r="433" spans="2:65" s="1" customFormat="1" ht="16.5" customHeight="1">
      <c r="B433" s="136"/>
      <c r="C433" s="174" t="s">
        <v>926</v>
      </c>
      <c r="D433" s="174" t="s">
        <v>374</v>
      </c>
      <c r="E433" s="175" t="s">
        <v>927</v>
      </c>
      <c r="F433" s="176" t="s">
        <v>928</v>
      </c>
      <c r="G433" s="177" t="s">
        <v>363</v>
      </c>
      <c r="H433" s="178">
        <v>148.19999999999999</v>
      </c>
      <c r="I433" s="179"/>
      <c r="J433" s="180">
        <f>ROUND(I433*H433,2)</f>
        <v>0</v>
      </c>
      <c r="K433" s="176" t="s">
        <v>1</v>
      </c>
      <c r="L433" s="181"/>
      <c r="M433" s="182" t="s">
        <v>1</v>
      </c>
      <c r="N433" s="183" t="s">
        <v>44</v>
      </c>
      <c r="P433" s="146">
        <f>O433*H433</f>
        <v>0</v>
      </c>
      <c r="Q433" s="146">
        <v>0</v>
      </c>
      <c r="R433" s="146">
        <f>Q433*H433</f>
        <v>0</v>
      </c>
      <c r="S433" s="146">
        <v>0</v>
      </c>
      <c r="T433" s="147">
        <f>S433*H433</f>
        <v>0</v>
      </c>
      <c r="AR433" s="148" t="s">
        <v>464</v>
      </c>
      <c r="AT433" s="148" t="s">
        <v>374</v>
      </c>
      <c r="AU433" s="148" t="s">
        <v>89</v>
      </c>
      <c r="AY433" s="16" t="s">
        <v>151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6" t="s">
        <v>86</v>
      </c>
      <c r="BK433" s="149">
        <f>ROUND(I433*H433,2)</f>
        <v>0</v>
      </c>
      <c r="BL433" s="16" t="s">
        <v>216</v>
      </c>
      <c r="BM433" s="148" t="s">
        <v>929</v>
      </c>
    </row>
    <row r="434" spans="2:65" s="11" customFormat="1" ht="22.9" customHeight="1">
      <c r="B434" s="124"/>
      <c r="D434" s="125" t="s">
        <v>78</v>
      </c>
      <c r="E434" s="134" t="s">
        <v>930</v>
      </c>
      <c r="F434" s="134" t="s">
        <v>931</v>
      </c>
      <c r="I434" s="127"/>
      <c r="J434" s="135">
        <f>BK434</f>
        <v>0</v>
      </c>
      <c r="L434" s="124"/>
      <c r="M434" s="129"/>
      <c r="P434" s="130">
        <f>SUM(P435:P446)</f>
        <v>0</v>
      </c>
      <c r="R434" s="130">
        <f>SUM(R435:R446)</f>
        <v>1.9872000000000001E-2</v>
      </c>
      <c r="T434" s="131">
        <f>SUM(T435:T446)</f>
        <v>0</v>
      </c>
      <c r="AR434" s="125" t="s">
        <v>89</v>
      </c>
      <c r="AT434" s="132" t="s">
        <v>78</v>
      </c>
      <c r="AU434" s="132" t="s">
        <v>86</v>
      </c>
      <c r="AY434" s="125" t="s">
        <v>151</v>
      </c>
      <c r="BK434" s="133">
        <f>SUM(BK435:BK446)</f>
        <v>0</v>
      </c>
    </row>
    <row r="435" spans="2:65" s="1" customFormat="1" ht="16.5" customHeight="1">
      <c r="B435" s="136"/>
      <c r="C435" s="137" t="s">
        <v>932</v>
      </c>
      <c r="D435" s="137" t="s">
        <v>154</v>
      </c>
      <c r="E435" s="138" t="s">
        <v>933</v>
      </c>
      <c r="F435" s="139" t="s">
        <v>934</v>
      </c>
      <c r="G435" s="140" t="s">
        <v>349</v>
      </c>
      <c r="H435" s="141">
        <v>27</v>
      </c>
      <c r="I435" s="142"/>
      <c r="J435" s="143">
        <f>ROUND(I435*H435,2)</f>
        <v>0</v>
      </c>
      <c r="K435" s="139" t="s">
        <v>310</v>
      </c>
      <c r="L435" s="32"/>
      <c r="M435" s="144" t="s">
        <v>1</v>
      </c>
      <c r="N435" s="145" t="s">
        <v>44</v>
      </c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AR435" s="148" t="s">
        <v>216</v>
      </c>
      <c r="AT435" s="148" t="s">
        <v>154</v>
      </c>
      <c r="AU435" s="148" t="s">
        <v>89</v>
      </c>
      <c r="AY435" s="16" t="s">
        <v>151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6" t="s">
        <v>86</v>
      </c>
      <c r="BK435" s="149">
        <f>ROUND(I435*H435,2)</f>
        <v>0</v>
      </c>
      <c r="BL435" s="16" t="s">
        <v>216</v>
      </c>
      <c r="BM435" s="148" t="s">
        <v>935</v>
      </c>
    </row>
    <row r="436" spans="2:65" s="1" customFormat="1" ht="19.5">
      <c r="B436" s="32"/>
      <c r="D436" s="150" t="s">
        <v>167</v>
      </c>
      <c r="F436" s="151" t="s">
        <v>936</v>
      </c>
      <c r="I436" s="152"/>
      <c r="L436" s="32"/>
      <c r="M436" s="153"/>
      <c r="T436" s="56"/>
      <c r="AT436" s="16" t="s">
        <v>167</v>
      </c>
      <c r="AU436" s="16" t="s">
        <v>89</v>
      </c>
    </row>
    <row r="437" spans="2:65" s="1" customFormat="1" ht="16.5" customHeight="1">
      <c r="B437" s="136"/>
      <c r="C437" s="174" t="s">
        <v>937</v>
      </c>
      <c r="D437" s="174" t="s">
        <v>374</v>
      </c>
      <c r="E437" s="175" t="s">
        <v>938</v>
      </c>
      <c r="F437" s="176" t="s">
        <v>939</v>
      </c>
      <c r="G437" s="177" t="s">
        <v>349</v>
      </c>
      <c r="H437" s="178">
        <v>31.05</v>
      </c>
      <c r="I437" s="179"/>
      <c r="J437" s="180">
        <f>ROUND(I437*H437,2)</f>
        <v>0</v>
      </c>
      <c r="K437" s="176" t="s">
        <v>310</v>
      </c>
      <c r="L437" s="181"/>
      <c r="M437" s="182" t="s">
        <v>1</v>
      </c>
      <c r="N437" s="183" t="s">
        <v>44</v>
      </c>
      <c r="P437" s="146">
        <f>O437*H437</f>
        <v>0</v>
      </c>
      <c r="Q437" s="146">
        <v>6.4000000000000005E-4</v>
      </c>
      <c r="R437" s="146">
        <f>Q437*H437</f>
        <v>1.9872000000000001E-2</v>
      </c>
      <c r="S437" s="146">
        <v>0</v>
      </c>
      <c r="T437" s="147">
        <f>S437*H437</f>
        <v>0</v>
      </c>
      <c r="AR437" s="148" t="s">
        <v>464</v>
      </c>
      <c r="AT437" s="148" t="s">
        <v>374</v>
      </c>
      <c r="AU437" s="148" t="s">
        <v>89</v>
      </c>
      <c r="AY437" s="16" t="s">
        <v>151</v>
      </c>
      <c r="BE437" s="149">
        <f>IF(N437="základní",J437,0)</f>
        <v>0</v>
      </c>
      <c r="BF437" s="149">
        <f>IF(N437="snížená",J437,0)</f>
        <v>0</v>
      </c>
      <c r="BG437" s="149">
        <f>IF(N437="zákl. přenesená",J437,0)</f>
        <v>0</v>
      </c>
      <c r="BH437" s="149">
        <f>IF(N437="sníž. přenesená",J437,0)</f>
        <v>0</v>
      </c>
      <c r="BI437" s="149">
        <f>IF(N437="nulová",J437,0)</f>
        <v>0</v>
      </c>
      <c r="BJ437" s="16" t="s">
        <v>86</v>
      </c>
      <c r="BK437" s="149">
        <f>ROUND(I437*H437,2)</f>
        <v>0</v>
      </c>
      <c r="BL437" s="16" t="s">
        <v>216</v>
      </c>
      <c r="BM437" s="148" t="s">
        <v>940</v>
      </c>
    </row>
    <row r="438" spans="2:65" s="12" customFormat="1" ht="11.25">
      <c r="B438" s="160"/>
      <c r="D438" s="150" t="s">
        <v>312</v>
      </c>
      <c r="F438" s="162" t="s">
        <v>941</v>
      </c>
      <c r="H438" s="163">
        <v>31.05</v>
      </c>
      <c r="I438" s="164"/>
      <c r="L438" s="160"/>
      <c r="M438" s="165"/>
      <c r="T438" s="166"/>
      <c r="AT438" s="161" t="s">
        <v>312</v>
      </c>
      <c r="AU438" s="161" t="s">
        <v>89</v>
      </c>
      <c r="AV438" s="12" t="s">
        <v>89</v>
      </c>
      <c r="AW438" s="12" t="s">
        <v>3</v>
      </c>
      <c r="AX438" s="12" t="s">
        <v>86</v>
      </c>
      <c r="AY438" s="161" t="s">
        <v>151</v>
      </c>
    </row>
    <row r="439" spans="2:65" s="1" customFormat="1" ht="24.2" customHeight="1">
      <c r="B439" s="136"/>
      <c r="C439" s="137" t="s">
        <v>942</v>
      </c>
      <c r="D439" s="137" t="s">
        <v>154</v>
      </c>
      <c r="E439" s="138" t="s">
        <v>943</v>
      </c>
      <c r="F439" s="139" t="s">
        <v>944</v>
      </c>
      <c r="G439" s="140" t="s">
        <v>157</v>
      </c>
      <c r="H439" s="141">
        <v>1</v>
      </c>
      <c r="I439" s="142"/>
      <c r="J439" s="143">
        <f>ROUND(I439*H439,2)</f>
        <v>0</v>
      </c>
      <c r="K439" s="139" t="s">
        <v>1</v>
      </c>
      <c r="L439" s="32"/>
      <c r="M439" s="144" t="s">
        <v>1</v>
      </c>
      <c r="N439" s="145" t="s">
        <v>44</v>
      </c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AR439" s="148" t="s">
        <v>216</v>
      </c>
      <c r="AT439" s="148" t="s">
        <v>154</v>
      </c>
      <c r="AU439" s="148" t="s">
        <v>89</v>
      </c>
      <c r="AY439" s="16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6" t="s">
        <v>86</v>
      </c>
      <c r="BK439" s="149">
        <f>ROUND(I439*H439,2)</f>
        <v>0</v>
      </c>
      <c r="BL439" s="16" t="s">
        <v>216</v>
      </c>
      <c r="BM439" s="148" t="s">
        <v>945</v>
      </c>
    </row>
    <row r="440" spans="2:65" s="1" customFormat="1" ht="19.5">
      <c r="B440" s="32"/>
      <c r="D440" s="150" t="s">
        <v>167</v>
      </c>
      <c r="F440" s="151" t="s">
        <v>946</v>
      </c>
      <c r="I440" s="152"/>
      <c r="L440" s="32"/>
      <c r="M440" s="153"/>
      <c r="T440" s="56"/>
      <c r="AT440" s="16" t="s">
        <v>167</v>
      </c>
      <c r="AU440" s="16" t="s">
        <v>89</v>
      </c>
    </row>
    <row r="441" spans="2:65" s="1" customFormat="1" ht="16.5" customHeight="1">
      <c r="B441" s="136"/>
      <c r="C441" s="137" t="s">
        <v>947</v>
      </c>
      <c r="D441" s="137" t="s">
        <v>154</v>
      </c>
      <c r="E441" s="138" t="s">
        <v>948</v>
      </c>
      <c r="F441" s="139" t="s">
        <v>949</v>
      </c>
      <c r="G441" s="140" t="s">
        <v>354</v>
      </c>
      <c r="H441" s="141">
        <v>3</v>
      </c>
      <c r="I441" s="142"/>
      <c r="J441" s="143">
        <f>ROUND(I441*H441,2)</f>
        <v>0</v>
      </c>
      <c r="K441" s="139" t="s">
        <v>1</v>
      </c>
      <c r="L441" s="32"/>
      <c r="M441" s="144" t="s">
        <v>1</v>
      </c>
      <c r="N441" s="145" t="s">
        <v>44</v>
      </c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AR441" s="148" t="s">
        <v>216</v>
      </c>
      <c r="AT441" s="148" t="s">
        <v>154</v>
      </c>
      <c r="AU441" s="148" t="s">
        <v>89</v>
      </c>
      <c r="AY441" s="16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6" t="s">
        <v>86</v>
      </c>
      <c r="BK441" s="149">
        <f>ROUND(I441*H441,2)</f>
        <v>0</v>
      </c>
      <c r="BL441" s="16" t="s">
        <v>216</v>
      </c>
      <c r="BM441" s="148" t="s">
        <v>950</v>
      </c>
    </row>
    <row r="442" spans="2:65" s="1" customFormat="1" ht="19.5">
      <c r="B442" s="32"/>
      <c r="D442" s="150" t="s">
        <v>167</v>
      </c>
      <c r="F442" s="151" t="s">
        <v>951</v>
      </c>
      <c r="I442" s="152"/>
      <c r="L442" s="32"/>
      <c r="M442" s="153"/>
      <c r="T442" s="56"/>
      <c r="AT442" s="16" t="s">
        <v>167</v>
      </c>
      <c r="AU442" s="16" t="s">
        <v>89</v>
      </c>
    </row>
    <row r="443" spans="2:65" s="1" customFormat="1" ht="16.5" customHeight="1">
      <c r="B443" s="136"/>
      <c r="C443" s="137" t="s">
        <v>952</v>
      </c>
      <c r="D443" s="137" t="s">
        <v>154</v>
      </c>
      <c r="E443" s="138" t="s">
        <v>953</v>
      </c>
      <c r="F443" s="139" t="s">
        <v>954</v>
      </c>
      <c r="G443" s="140" t="s">
        <v>157</v>
      </c>
      <c r="H443" s="141">
        <v>1</v>
      </c>
      <c r="I443" s="142"/>
      <c r="J443" s="143">
        <f>ROUND(I443*H443,2)</f>
        <v>0</v>
      </c>
      <c r="K443" s="139" t="s">
        <v>1</v>
      </c>
      <c r="L443" s="32"/>
      <c r="M443" s="144" t="s">
        <v>1</v>
      </c>
      <c r="N443" s="145" t="s">
        <v>44</v>
      </c>
      <c r="P443" s="146">
        <f>O443*H443</f>
        <v>0</v>
      </c>
      <c r="Q443" s="146">
        <v>0</v>
      </c>
      <c r="R443" s="146">
        <f>Q443*H443</f>
        <v>0</v>
      </c>
      <c r="S443" s="146">
        <v>0</v>
      </c>
      <c r="T443" s="147">
        <f>S443*H443</f>
        <v>0</v>
      </c>
      <c r="AR443" s="148" t="s">
        <v>216</v>
      </c>
      <c r="AT443" s="148" t="s">
        <v>154</v>
      </c>
      <c r="AU443" s="148" t="s">
        <v>89</v>
      </c>
      <c r="AY443" s="16" t="s">
        <v>151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6" t="s">
        <v>86</v>
      </c>
      <c r="BK443" s="149">
        <f>ROUND(I443*H443,2)</f>
        <v>0</v>
      </c>
      <c r="BL443" s="16" t="s">
        <v>216</v>
      </c>
      <c r="BM443" s="148" t="s">
        <v>955</v>
      </c>
    </row>
    <row r="444" spans="2:65" s="1" customFormat="1" ht="19.5">
      <c r="B444" s="32"/>
      <c r="D444" s="150" t="s">
        <v>167</v>
      </c>
      <c r="F444" s="151" t="s">
        <v>956</v>
      </c>
      <c r="I444" s="152"/>
      <c r="L444" s="32"/>
      <c r="M444" s="153"/>
      <c r="T444" s="56"/>
      <c r="AT444" s="16" t="s">
        <v>167</v>
      </c>
      <c r="AU444" s="16" t="s">
        <v>89</v>
      </c>
    </row>
    <row r="445" spans="2:65" s="1" customFormat="1" ht="16.5" customHeight="1">
      <c r="B445" s="136"/>
      <c r="C445" s="137" t="s">
        <v>957</v>
      </c>
      <c r="D445" s="137" t="s">
        <v>154</v>
      </c>
      <c r="E445" s="138" t="s">
        <v>958</v>
      </c>
      <c r="F445" s="139" t="s">
        <v>959</v>
      </c>
      <c r="G445" s="140" t="s">
        <v>157</v>
      </c>
      <c r="H445" s="141">
        <v>1</v>
      </c>
      <c r="I445" s="142"/>
      <c r="J445" s="143">
        <f>ROUND(I445*H445,2)</f>
        <v>0</v>
      </c>
      <c r="K445" s="139" t="s">
        <v>1</v>
      </c>
      <c r="L445" s="32"/>
      <c r="M445" s="144" t="s">
        <v>1</v>
      </c>
      <c r="N445" s="145" t="s">
        <v>44</v>
      </c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AR445" s="148" t="s">
        <v>216</v>
      </c>
      <c r="AT445" s="148" t="s">
        <v>154</v>
      </c>
      <c r="AU445" s="148" t="s">
        <v>89</v>
      </c>
      <c r="AY445" s="16" t="s">
        <v>151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6" t="s">
        <v>86</v>
      </c>
      <c r="BK445" s="149">
        <f>ROUND(I445*H445,2)</f>
        <v>0</v>
      </c>
      <c r="BL445" s="16" t="s">
        <v>216</v>
      </c>
      <c r="BM445" s="148" t="s">
        <v>960</v>
      </c>
    </row>
    <row r="446" spans="2:65" s="1" customFormat="1" ht="19.5">
      <c r="B446" s="32"/>
      <c r="D446" s="150" t="s">
        <v>167</v>
      </c>
      <c r="F446" s="151" t="s">
        <v>961</v>
      </c>
      <c r="I446" s="152"/>
      <c r="L446" s="32"/>
      <c r="M446" s="153"/>
      <c r="T446" s="56"/>
      <c r="AT446" s="16" t="s">
        <v>167</v>
      </c>
      <c r="AU446" s="16" t="s">
        <v>89</v>
      </c>
    </row>
    <row r="447" spans="2:65" s="11" customFormat="1" ht="22.9" customHeight="1">
      <c r="B447" s="124"/>
      <c r="D447" s="125" t="s">
        <v>78</v>
      </c>
      <c r="E447" s="134" t="s">
        <v>962</v>
      </c>
      <c r="F447" s="134" t="s">
        <v>963</v>
      </c>
      <c r="I447" s="127"/>
      <c r="J447" s="135">
        <f>BK447</f>
        <v>0</v>
      </c>
      <c r="L447" s="124"/>
      <c r="M447" s="129"/>
      <c r="P447" s="130">
        <f>SUM(P448:P449)</f>
        <v>0</v>
      </c>
      <c r="R447" s="130">
        <f>SUM(R448:R449)</f>
        <v>0</v>
      </c>
      <c r="T447" s="131">
        <f>SUM(T448:T449)</f>
        <v>0</v>
      </c>
      <c r="AR447" s="125" t="s">
        <v>89</v>
      </c>
      <c r="AT447" s="132" t="s">
        <v>78</v>
      </c>
      <c r="AU447" s="132" t="s">
        <v>86</v>
      </c>
      <c r="AY447" s="125" t="s">
        <v>151</v>
      </c>
      <c r="BK447" s="133">
        <f>SUM(BK448:BK449)</f>
        <v>0</v>
      </c>
    </row>
    <row r="448" spans="2:65" s="1" customFormat="1" ht="16.5" customHeight="1">
      <c r="B448" s="136"/>
      <c r="C448" s="137" t="s">
        <v>964</v>
      </c>
      <c r="D448" s="137" t="s">
        <v>154</v>
      </c>
      <c r="E448" s="138" t="s">
        <v>965</v>
      </c>
      <c r="F448" s="139" t="s">
        <v>966</v>
      </c>
      <c r="G448" s="140" t="s">
        <v>354</v>
      </c>
      <c r="H448" s="141">
        <v>1</v>
      </c>
      <c r="I448" s="142"/>
      <c r="J448" s="143">
        <f>ROUND(I448*H448,2)</f>
        <v>0</v>
      </c>
      <c r="K448" s="139" t="s">
        <v>1</v>
      </c>
      <c r="L448" s="32"/>
      <c r="M448" s="144" t="s">
        <v>1</v>
      </c>
      <c r="N448" s="145" t="s">
        <v>44</v>
      </c>
      <c r="P448" s="146">
        <f>O448*H448</f>
        <v>0</v>
      </c>
      <c r="Q448" s="146">
        <v>0</v>
      </c>
      <c r="R448" s="146">
        <f>Q448*H448</f>
        <v>0</v>
      </c>
      <c r="S448" s="146">
        <v>0</v>
      </c>
      <c r="T448" s="147">
        <f>S448*H448</f>
        <v>0</v>
      </c>
      <c r="AR448" s="148" t="s">
        <v>216</v>
      </c>
      <c r="AT448" s="148" t="s">
        <v>154</v>
      </c>
      <c r="AU448" s="148" t="s">
        <v>89</v>
      </c>
      <c r="AY448" s="16" t="s">
        <v>151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6" t="s">
        <v>86</v>
      </c>
      <c r="BK448" s="149">
        <f>ROUND(I448*H448,2)</f>
        <v>0</v>
      </c>
      <c r="BL448" s="16" t="s">
        <v>216</v>
      </c>
      <c r="BM448" s="148" t="s">
        <v>967</v>
      </c>
    </row>
    <row r="449" spans="2:65" s="1" customFormat="1" ht="19.5">
      <c r="B449" s="32"/>
      <c r="D449" s="150" t="s">
        <v>167</v>
      </c>
      <c r="F449" s="151" t="s">
        <v>968</v>
      </c>
      <c r="I449" s="152"/>
      <c r="L449" s="32"/>
      <c r="M449" s="153"/>
      <c r="T449" s="56"/>
      <c r="AT449" s="16" t="s">
        <v>167</v>
      </c>
      <c r="AU449" s="16" t="s">
        <v>89</v>
      </c>
    </row>
    <row r="450" spans="2:65" s="11" customFormat="1" ht="22.9" customHeight="1">
      <c r="B450" s="124"/>
      <c r="D450" s="125" t="s">
        <v>78</v>
      </c>
      <c r="E450" s="134" t="s">
        <v>969</v>
      </c>
      <c r="F450" s="134" t="s">
        <v>970</v>
      </c>
      <c r="I450" s="127"/>
      <c r="J450" s="135">
        <f>BK450</f>
        <v>0</v>
      </c>
      <c r="L450" s="124"/>
      <c r="M450" s="129"/>
      <c r="P450" s="130">
        <f>SUM(P451:P483)</f>
        <v>0</v>
      </c>
      <c r="R450" s="130">
        <f>SUM(R451:R483)</f>
        <v>1.4464600000000001</v>
      </c>
      <c r="T450" s="131">
        <f>SUM(T451:T483)</f>
        <v>0.85109999999999997</v>
      </c>
      <c r="AR450" s="125" t="s">
        <v>89</v>
      </c>
      <c r="AT450" s="132" t="s">
        <v>78</v>
      </c>
      <c r="AU450" s="132" t="s">
        <v>86</v>
      </c>
      <c r="AY450" s="125" t="s">
        <v>151</v>
      </c>
      <c r="BK450" s="133">
        <f>SUM(BK451:BK483)</f>
        <v>0</v>
      </c>
    </row>
    <row r="451" spans="2:65" s="1" customFormat="1" ht="16.5" customHeight="1">
      <c r="B451" s="136"/>
      <c r="C451" s="137" t="s">
        <v>971</v>
      </c>
      <c r="D451" s="137" t="s">
        <v>154</v>
      </c>
      <c r="E451" s="138" t="s">
        <v>972</v>
      </c>
      <c r="F451" s="139" t="s">
        <v>973</v>
      </c>
      <c r="G451" s="140" t="s">
        <v>349</v>
      </c>
      <c r="H451" s="141">
        <v>15.4</v>
      </c>
      <c r="I451" s="142"/>
      <c r="J451" s="143">
        <f>ROUND(I451*H451,2)</f>
        <v>0</v>
      </c>
      <c r="K451" s="139" t="s">
        <v>310</v>
      </c>
      <c r="L451" s="32"/>
      <c r="M451" s="144" t="s">
        <v>1</v>
      </c>
      <c r="N451" s="145" t="s">
        <v>44</v>
      </c>
      <c r="P451" s="146">
        <f>O451*H451</f>
        <v>0</v>
      </c>
      <c r="Q451" s="146">
        <v>2.0000000000000001E-4</v>
      </c>
      <c r="R451" s="146">
        <f>Q451*H451</f>
        <v>3.0800000000000003E-3</v>
      </c>
      <c r="S451" s="146">
        <v>0</v>
      </c>
      <c r="T451" s="147">
        <f>S451*H451</f>
        <v>0</v>
      </c>
      <c r="AR451" s="148" t="s">
        <v>216</v>
      </c>
      <c r="AT451" s="148" t="s">
        <v>154</v>
      </c>
      <c r="AU451" s="148" t="s">
        <v>89</v>
      </c>
      <c r="AY451" s="16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6" t="s">
        <v>86</v>
      </c>
      <c r="BK451" s="149">
        <f>ROUND(I451*H451,2)</f>
        <v>0</v>
      </c>
      <c r="BL451" s="16" t="s">
        <v>216</v>
      </c>
      <c r="BM451" s="148" t="s">
        <v>974</v>
      </c>
    </row>
    <row r="452" spans="2:65" s="12" customFormat="1" ht="11.25">
      <c r="B452" s="160"/>
      <c r="D452" s="150" t="s">
        <v>312</v>
      </c>
      <c r="E452" s="161" t="s">
        <v>1</v>
      </c>
      <c r="F452" s="162" t="s">
        <v>975</v>
      </c>
      <c r="H452" s="163">
        <v>3</v>
      </c>
      <c r="I452" s="164"/>
      <c r="L452" s="160"/>
      <c r="M452" s="165"/>
      <c r="T452" s="166"/>
      <c r="AT452" s="161" t="s">
        <v>312</v>
      </c>
      <c r="AU452" s="161" t="s">
        <v>89</v>
      </c>
      <c r="AV452" s="12" t="s">
        <v>89</v>
      </c>
      <c r="AW452" s="12" t="s">
        <v>35</v>
      </c>
      <c r="AX452" s="12" t="s">
        <v>79</v>
      </c>
      <c r="AY452" s="161" t="s">
        <v>151</v>
      </c>
    </row>
    <row r="453" spans="2:65" s="12" customFormat="1" ht="11.25">
      <c r="B453" s="160"/>
      <c r="D453" s="150" t="s">
        <v>312</v>
      </c>
      <c r="E453" s="161" t="s">
        <v>1</v>
      </c>
      <c r="F453" s="162" t="s">
        <v>976</v>
      </c>
      <c r="H453" s="163">
        <v>12.4</v>
      </c>
      <c r="I453" s="164"/>
      <c r="L453" s="160"/>
      <c r="M453" s="165"/>
      <c r="T453" s="166"/>
      <c r="AT453" s="161" t="s">
        <v>312</v>
      </c>
      <c r="AU453" s="161" t="s">
        <v>89</v>
      </c>
      <c r="AV453" s="12" t="s">
        <v>89</v>
      </c>
      <c r="AW453" s="12" t="s">
        <v>35</v>
      </c>
      <c r="AX453" s="12" t="s">
        <v>79</v>
      </c>
      <c r="AY453" s="161" t="s">
        <v>151</v>
      </c>
    </row>
    <row r="454" spans="2:65" s="13" customFormat="1" ht="11.25">
      <c r="B454" s="167"/>
      <c r="D454" s="150" t="s">
        <v>312</v>
      </c>
      <c r="E454" s="168" t="s">
        <v>1</v>
      </c>
      <c r="F454" s="169" t="s">
        <v>320</v>
      </c>
      <c r="H454" s="170">
        <v>15.4</v>
      </c>
      <c r="I454" s="171"/>
      <c r="L454" s="167"/>
      <c r="M454" s="172"/>
      <c r="T454" s="173"/>
      <c r="AT454" s="168" t="s">
        <v>312</v>
      </c>
      <c r="AU454" s="168" t="s">
        <v>89</v>
      </c>
      <c r="AV454" s="13" t="s">
        <v>158</v>
      </c>
      <c r="AW454" s="13" t="s">
        <v>35</v>
      </c>
      <c r="AX454" s="13" t="s">
        <v>86</v>
      </c>
      <c r="AY454" s="168" t="s">
        <v>151</v>
      </c>
    </row>
    <row r="455" spans="2:65" s="1" customFormat="1" ht="16.5" customHeight="1">
      <c r="B455" s="136"/>
      <c r="C455" s="137" t="s">
        <v>977</v>
      </c>
      <c r="D455" s="137" t="s">
        <v>154</v>
      </c>
      <c r="E455" s="138" t="s">
        <v>978</v>
      </c>
      <c r="F455" s="139" t="s">
        <v>979</v>
      </c>
      <c r="G455" s="140" t="s">
        <v>349</v>
      </c>
      <c r="H455" s="141">
        <v>3</v>
      </c>
      <c r="I455" s="142"/>
      <c r="J455" s="143">
        <f>ROUND(I455*H455,2)</f>
        <v>0</v>
      </c>
      <c r="K455" s="139" t="s">
        <v>1</v>
      </c>
      <c r="L455" s="32"/>
      <c r="M455" s="144" t="s">
        <v>1</v>
      </c>
      <c r="N455" s="145" t="s">
        <v>44</v>
      </c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AR455" s="148" t="s">
        <v>216</v>
      </c>
      <c r="AT455" s="148" t="s">
        <v>154</v>
      </c>
      <c r="AU455" s="148" t="s">
        <v>89</v>
      </c>
      <c r="AY455" s="16" t="s">
        <v>151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6" t="s">
        <v>86</v>
      </c>
      <c r="BK455" s="149">
        <f>ROUND(I455*H455,2)</f>
        <v>0</v>
      </c>
      <c r="BL455" s="16" t="s">
        <v>216</v>
      </c>
      <c r="BM455" s="148" t="s">
        <v>980</v>
      </c>
    </row>
    <row r="456" spans="2:65" s="1" customFormat="1" ht="19.5">
      <c r="B456" s="32"/>
      <c r="D456" s="150" t="s">
        <v>167</v>
      </c>
      <c r="F456" s="151" t="s">
        <v>981</v>
      </c>
      <c r="I456" s="152"/>
      <c r="L456" s="32"/>
      <c r="M456" s="153"/>
      <c r="T456" s="56"/>
      <c r="AT456" s="16" t="s">
        <v>167</v>
      </c>
      <c r="AU456" s="16" t="s">
        <v>89</v>
      </c>
    </row>
    <row r="457" spans="2:65" s="1" customFormat="1" ht="16.5" customHeight="1">
      <c r="B457" s="136"/>
      <c r="C457" s="137" t="s">
        <v>982</v>
      </c>
      <c r="D457" s="137" t="s">
        <v>154</v>
      </c>
      <c r="E457" s="138" t="s">
        <v>983</v>
      </c>
      <c r="F457" s="139" t="s">
        <v>984</v>
      </c>
      <c r="G457" s="140" t="s">
        <v>354</v>
      </c>
      <c r="H457" s="141">
        <v>2</v>
      </c>
      <c r="I457" s="142"/>
      <c r="J457" s="143">
        <f>ROUND(I457*H457,2)</f>
        <v>0</v>
      </c>
      <c r="K457" s="139" t="s">
        <v>1</v>
      </c>
      <c r="L457" s="32"/>
      <c r="M457" s="144" t="s">
        <v>1</v>
      </c>
      <c r="N457" s="145" t="s">
        <v>44</v>
      </c>
      <c r="P457" s="146">
        <f>O457*H457</f>
        <v>0</v>
      </c>
      <c r="Q457" s="146">
        <v>9.1749999999999998E-2</v>
      </c>
      <c r="R457" s="146">
        <f>Q457*H457</f>
        <v>0.1835</v>
      </c>
      <c r="S457" s="146">
        <v>0</v>
      </c>
      <c r="T457" s="147">
        <f>S457*H457</f>
        <v>0</v>
      </c>
      <c r="AR457" s="148" t="s">
        <v>216</v>
      </c>
      <c r="AT457" s="148" t="s">
        <v>154</v>
      </c>
      <c r="AU457" s="148" t="s">
        <v>89</v>
      </c>
      <c r="AY457" s="16" t="s">
        <v>151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6" t="s">
        <v>86</v>
      </c>
      <c r="BK457" s="149">
        <f>ROUND(I457*H457,2)</f>
        <v>0</v>
      </c>
      <c r="BL457" s="16" t="s">
        <v>216</v>
      </c>
      <c r="BM457" s="148" t="s">
        <v>985</v>
      </c>
    </row>
    <row r="458" spans="2:65" s="1" customFormat="1" ht="19.5">
      <c r="B458" s="32"/>
      <c r="D458" s="150" t="s">
        <v>167</v>
      </c>
      <c r="F458" s="151" t="s">
        <v>986</v>
      </c>
      <c r="I458" s="152"/>
      <c r="L458" s="32"/>
      <c r="M458" s="153"/>
      <c r="T458" s="56"/>
      <c r="AT458" s="16" t="s">
        <v>167</v>
      </c>
      <c r="AU458" s="16" t="s">
        <v>89</v>
      </c>
    </row>
    <row r="459" spans="2:65" s="1" customFormat="1" ht="16.5" customHeight="1">
      <c r="B459" s="136"/>
      <c r="C459" s="137" t="s">
        <v>987</v>
      </c>
      <c r="D459" s="137" t="s">
        <v>154</v>
      </c>
      <c r="E459" s="138" t="s">
        <v>988</v>
      </c>
      <c r="F459" s="139" t="s">
        <v>989</v>
      </c>
      <c r="G459" s="140" t="s">
        <v>354</v>
      </c>
      <c r="H459" s="141">
        <v>1</v>
      </c>
      <c r="I459" s="142"/>
      <c r="J459" s="143">
        <f>ROUND(I459*H459,2)</f>
        <v>0</v>
      </c>
      <c r="K459" s="139" t="s">
        <v>1</v>
      </c>
      <c r="L459" s="32"/>
      <c r="M459" s="144" t="s">
        <v>1</v>
      </c>
      <c r="N459" s="145" t="s">
        <v>44</v>
      </c>
      <c r="P459" s="146">
        <f>O459*H459</f>
        <v>0</v>
      </c>
      <c r="Q459" s="146">
        <v>8.3000000000000004E-2</v>
      </c>
      <c r="R459" s="146">
        <f>Q459*H459</f>
        <v>8.3000000000000004E-2</v>
      </c>
      <c r="S459" s="146">
        <v>0</v>
      </c>
      <c r="T459" s="147">
        <f>S459*H459</f>
        <v>0</v>
      </c>
      <c r="AR459" s="148" t="s">
        <v>216</v>
      </c>
      <c r="AT459" s="148" t="s">
        <v>154</v>
      </c>
      <c r="AU459" s="148" t="s">
        <v>89</v>
      </c>
      <c r="AY459" s="16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6" t="s">
        <v>86</v>
      </c>
      <c r="BK459" s="149">
        <f>ROUND(I459*H459,2)</f>
        <v>0</v>
      </c>
      <c r="BL459" s="16" t="s">
        <v>216</v>
      </c>
      <c r="BM459" s="148" t="s">
        <v>990</v>
      </c>
    </row>
    <row r="460" spans="2:65" s="1" customFormat="1" ht="19.5">
      <c r="B460" s="32"/>
      <c r="D460" s="150" t="s">
        <v>167</v>
      </c>
      <c r="F460" s="151" t="s">
        <v>991</v>
      </c>
      <c r="I460" s="152"/>
      <c r="L460" s="32"/>
      <c r="M460" s="153"/>
      <c r="T460" s="56"/>
      <c r="AT460" s="16" t="s">
        <v>167</v>
      </c>
      <c r="AU460" s="16" t="s">
        <v>89</v>
      </c>
    </row>
    <row r="461" spans="2:65" s="1" customFormat="1" ht="16.5" customHeight="1">
      <c r="B461" s="136"/>
      <c r="C461" s="137" t="s">
        <v>992</v>
      </c>
      <c r="D461" s="137" t="s">
        <v>154</v>
      </c>
      <c r="E461" s="138" t="s">
        <v>993</v>
      </c>
      <c r="F461" s="139" t="s">
        <v>994</v>
      </c>
      <c r="G461" s="140" t="s">
        <v>349</v>
      </c>
      <c r="H461" s="141">
        <v>4</v>
      </c>
      <c r="I461" s="142"/>
      <c r="J461" s="143">
        <f>ROUND(I461*H461,2)</f>
        <v>0</v>
      </c>
      <c r="K461" s="139" t="s">
        <v>310</v>
      </c>
      <c r="L461" s="32"/>
      <c r="M461" s="144" t="s">
        <v>1</v>
      </c>
      <c r="N461" s="145" t="s">
        <v>44</v>
      </c>
      <c r="P461" s="146">
        <f>O461*H461</f>
        <v>0</v>
      </c>
      <c r="Q461" s="146">
        <v>0</v>
      </c>
      <c r="R461" s="146">
        <f>Q461*H461</f>
        <v>0</v>
      </c>
      <c r="S461" s="146">
        <v>1.6E-2</v>
      </c>
      <c r="T461" s="147">
        <f>S461*H461</f>
        <v>6.4000000000000001E-2</v>
      </c>
      <c r="AR461" s="148" t="s">
        <v>216</v>
      </c>
      <c r="AT461" s="148" t="s">
        <v>154</v>
      </c>
      <c r="AU461" s="148" t="s">
        <v>89</v>
      </c>
      <c r="AY461" s="16" t="s">
        <v>151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6" t="s">
        <v>86</v>
      </c>
      <c r="BK461" s="149">
        <f>ROUND(I461*H461,2)</f>
        <v>0</v>
      </c>
      <c r="BL461" s="16" t="s">
        <v>216</v>
      </c>
      <c r="BM461" s="148" t="s">
        <v>995</v>
      </c>
    </row>
    <row r="462" spans="2:65" s="12" customFormat="1" ht="11.25">
      <c r="B462" s="160"/>
      <c r="D462" s="150" t="s">
        <v>312</v>
      </c>
      <c r="E462" s="161" t="s">
        <v>1</v>
      </c>
      <c r="F462" s="162" t="s">
        <v>996</v>
      </c>
      <c r="H462" s="163">
        <v>4</v>
      </c>
      <c r="I462" s="164"/>
      <c r="L462" s="160"/>
      <c r="M462" s="165"/>
      <c r="T462" s="166"/>
      <c r="AT462" s="161" t="s">
        <v>312</v>
      </c>
      <c r="AU462" s="161" t="s">
        <v>89</v>
      </c>
      <c r="AV462" s="12" t="s">
        <v>89</v>
      </c>
      <c r="AW462" s="12" t="s">
        <v>35</v>
      </c>
      <c r="AX462" s="12" t="s">
        <v>86</v>
      </c>
      <c r="AY462" s="161" t="s">
        <v>151</v>
      </c>
    </row>
    <row r="463" spans="2:65" s="1" customFormat="1" ht="16.5" customHeight="1">
      <c r="B463" s="136"/>
      <c r="C463" s="137" t="s">
        <v>997</v>
      </c>
      <c r="D463" s="137" t="s">
        <v>154</v>
      </c>
      <c r="E463" s="138" t="s">
        <v>998</v>
      </c>
      <c r="F463" s="139" t="s">
        <v>999</v>
      </c>
      <c r="G463" s="140" t="s">
        <v>544</v>
      </c>
      <c r="H463" s="141">
        <v>65.5</v>
      </c>
      <c r="I463" s="142"/>
      <c r="J463" s="143">
        <f>ROUND(I463*H463,2)</f>
        <v>0</v>
      </c>
      <c r="K463" s="139" t="s">
        <v>310</v>
      </c>
      <c r="L463" s="32"/>
      <c r="M463" s="144" t="s">
        <v>1</v>
      </c>
      <c r="N463" s="145" t="s">
        <v>44</v>
      </c>
      <c r="P463" s="146">
        <f>O463*H463</f>
        <v>0</v>
      </c>
      <c r="Q463" s="146">
        <v>0</v>
      </c>
      <c r="R463" s="146">
        <f>Q463*H463</f>
        <v>0</v>
      </c>
      <c r="S463" s="146">
        <v>1E-3</v>
      </c>
      <c r="T463" s="147">
        <f>S463*H463</f>
        <v>6.5500000000000003E-2</v>
      </c>
      <c r="AR463" s="148" t="s">
        <v>216</v>
      </c>
      <c r="AT463" s="148" t="s">
        <v>154</v>
      </c>
      <c r="AU463" s="148" t="s">
        <v>89</v>
      </c>
      <c r="AY463" s="16" t="s">
        <v>151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6" t="s">
        <v>86</v>
      </c>
      <c r="BK463" s="149">
        <f>ROUND(I463*H463,2)</f>
        <v>0</v>
      </c>
      <c r="BL463" s="16" t="s">
        <v>216</v>
      </c>
      <c r="BM463" s="148" t="s">
        <v>1000</v>
      </c>
    </row>
    <row r="464" spans="2:65" s="12" customFormat="1" ht="11.25">
      <c r="B464" s="160"/>
      <c r="D464" s="150" t="s">
        <v>312</v>
      </c>
      <c r="E464" s="161" t="s">
        <v>1</v>
      </c>
      <c r="F464" s="162" t="s">
        <v>1001</v>
      </c>
      <c r="H464" s="163">
        <v>65.5</v>
      </c>
      <c r="I464" s="164"/>
      <c r="L464" s="160"/>
      <c r="M464" s="165"/>
      <c r="T464" s="166"/>
      <c r="AT464" s="161" t="s">
        <v>312</v>
      </c>
      <c r="AU464" s="161" t="s">
        <v>89</v>
      </c>
      <c r="AV464" s="12" t="s">
        <v>89</v>
      </c>
      <c r="AW464" s="12" t="s">
        <v>35</v>
      </c>
      <c r="AX464" s="12" t="s">
        <v>86</v>
      </c>
      <c r="AY464" s="161" t="s">
        <v>151</v>
      </c>
    </row>
    <row r="465" spans="2:65" s="1" customFormat="1" ht="16.5" customHeight="1">
      <c r="B465" s="136"/>
      <c r="C465" s="137" t="s">
        <v>1002</v>
      </c>
      <c r="D465" s="137" t="s">
        <v>154</v>
      </c>
      <c r="E465" s="138" t="s">
        <v>1003</v>
      </c>
      <c r="F465" s="139" t="s">
        <v>1004</v>
      </c>
      <c r="G465" s="140" t="s">
        <v>544</v>
      </c>
      <c r="H465" s="141">
        <v>721.6</v>
      </c>
      <c r="I465" s="142"/>
      <c r="J465" s="143">
        <f>ROUND(I465*H465,2)</f>
        <v>0</v>
      </c>
      <c r="K465" s="139" t="s">
        <v>310</v>
      </c>
      <c r="L465" s="32"/>
      <c r="M465" s="144" t="s">
        <v>1</v>
      </c>
      <c r="N465" s="145" t="s">
        <v>44</v>
      </c>
      <c r="P465" s="146">
        <f>O465*H465</f>
        <v>0</v>
      </c>
      <c r="Q465" s="146">
        <v>0</v>
      </c>
      <c r="R465" s="146">
        <f>Q465*H465</f>
        <v>0</v>
      </c>
      <c r="S465" s="146">
        <v>1E-3</v>
      </c>
      <c r="T465" s="147">
        <f>S465*H465</f>
        <v>0.72160000000000002</v>
      </c>
      <c r="AR465" s="148" t="s">
        <v>216</v>
      </c>
      <c r="AT465" s="148" t="s">
        <v>154</v>
      </c>
      <c r="AU465" s="148" t="s">
        <v>89</v>
      </c>
      <c r="AY465" s="16" t="s">
        <v>151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6" t="s">
        <v>86</v>
      </c>
      <c r="BK465" s="149">
        <f>ROUND(I465*H465,2)</f>
        <v>0</v>
      </c>
      <c r="BL465" s="16" t="s">
        <v>216</v>
      </c>
      <c r="BM465" s="148" t="s">
        <v>1005</v>
      </c>
    </row>
    <row r="466" spans="2:65" s="12" customFormat="1" ht="11.25">
      <c r="B466" s="160"/>
      <c r="D466" s="150" t="s">
        <v>312</v>
      </c>
      <c r="E466" s="161" t="s">
        <v>1</v>
      </c>
      <c r="F466" s="162" t="s">
        <v>1006</v>
      </c>
      <c r="H466" s="163">
        <v>721.6</v>
      </c>
      <c r="I466" s="164"/>
      <c r="L466" s="160"/>
      <c r="M466" s="165"/>
      <c r="T466" s="166"/>
      <c r="AT466" s="161" t="s">
        <v>312</v>
      </c>
      <c r="AU466" s="161" t="s">
        <v>89</v>
      </c>
      <c r="AV466" s="12" t="s">
        <v>89</v>
      </c>
      <c r="AW466" s="12" t="s">
        <v>35</v>
      </c>
      <c r="AX466" s="12" t="s">
        <v>86</v>
      </c>
      <c r="AY466" s="161" t="s">
        <v>151</v>
      </c>
    </row>
    <row r="467" spans="2:65" s="1" customFormat="1" ht="16.5" customHeight="1">
      <c r="B467" s="136"/>
      <c r="C467" s="137" t="s">
        <v>1007</v>
      </c>
      <c r="D467" s="137" t="s">
        <v>154</v>
      </c>
      <c r="E467" s="138" t="s">
        <v>1008</v>
      </c>
      <c r="F467" s="139" t="s">
        <v>1009</v>
      </c>
      <c r="G467" s="140" t="s">
        <v>157</v>
      </c>
      <c r="H467" s="141">
        <v>1</v>
      </c>
      <c r="I467" s="142"/>
      <c r="J467" s="143">
        <f>ROUND(I467*H467,2)</f>
        <v>0</v>
      </c>
      <c r="K467" s="139" t="s">
        <v>1</v>
      </c>
      <c r="L467" s="32"/>
      <c r="M467" s="144" t="s">
        <v>1</v>
      </c>
      <c r="N467" s="145" t="s">
        <v>44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216</v>
      </c>
      <c r="AT467" s="148" t="s">
        <v>154</v>
      </c>
      <c r="AU467" s="148" t="s">
        <v>89</v>
      </c>
      <c r="AY467" s="16" t="s">
        <v>151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6" t="s">
        <v>86</v>
      </c>
      <c r="BK467" s="149">
        <f>ROUND(I467*H467,2)</f>
        <v>0</v>
      </c>
      <c r="BL467" s="16" t="s">
        <v>216</v>
      </c>
      <c r="BM467" s="148" t="s">
        <v>1010</v>
      </c>
    </row>
    <row r="468" spans="2:65" s="1" customFormat="1" ht="19.5">
      <c r="B468" s="32"/>
      <c r="D468" s="150" t="s">
        <v>167</v>
      </c>
      <c r="F468" s="151" t="s">
        <v>1011</v>
      </c>
      <c r="I468" s="152"/>
      <c r="L468" s="32"/>
      <c r="M468" s="153"/>
      <c r="T468" s="56"/>
      <c r="AT468" s="16" t="s">
        <v>167</v>
      </c>
      <c r="AU468" s="16" t="s">
        <v>89</v>
      </c>
    </row>
    <row r="469" spans="2:65" s="1" customFormat="1" ht="16.5" customHeight="1">
      <c r="B469" s="136"/>
      <c r="C469" s="137" t="s">
        <v>1012</v>
      </c>
      <c r="D469" s="137" t="s">
        <v>154</v>
      </c>
      <c r="E469" s="138" t="s">
        <v>1013</v>
      </c>
      <c r="F469" s="139" t="s">
        <v>1014</v>
      </c>
      <c r="G469" s="140" t="s">
        <v>354</v>
      </c>
      <c r="H469" s="141">
        <v>21</v>
      </c>
      <c r="I469" s="142"/>
      <c r="J469" s="143">
        <f>ROUND(I469*H469,2)</f>
        <v>0</v>
      </c>
      <c r="K469" s="139" t="s">
        <v>1</v>
      </c>
      <c r="L469" s="32"/>
      <c r="M469" s="144" t="s">
        <v>1</v>
      </c>
      <c r="N469" s="145" t="s">
        <v>44</v>
      </c>
      <c r="P469" s="146">
        <f>O469*H469</f>
        <v>0</v>
      </c>
      <c r="Q469" s="146">
        <v>8.5000000000000006E-3</v>
      </c>
      <c r="R469" s="146">
        <f>Q469*H469</f>
        <v>0.17850000000000002</v>
      </c>
      <c r="S469" s="146">
        <v>0</v>
      </c>
      <c r="T469" s="147">
        <f>S469*H469</f>
        <v>0</v>
      </c>
      <c r="AR469" s="148" t="s">
        <v>216</v>
      </c>
      <c r="AT469" s="148" t="s">
        <v>154</v>
      </c>
      <c r="AU469" s="148" t="s">
        <v>89</v>
      </c>
      <c r="AY469" s="16" t="s">
        <v>151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6" t="s">
        <v>86</v>
      </c>
      <c r="BK469" s="149">
        <f>ROUND(I469*H469,2)</f>
        <v>0</v>
      </c>
      <c r="BL469" s="16" t="s">
        <v>216</v>
      </c>
      <c r="BM469" s="148" t="s">
        <v>1015</v>
      </c>
    </row>
    <row r="470" spans="2:65" s="1" customFormat="1" ht="16.5" customHeight="1">
      <c r="B470" s="136"/>
      <c r="C470" s="137" t="s">
        <v>1016</v>
      </c>
      <c r="D470" s="137" t="s">
        <v>154</v>
      </c>
      <c r="E470" s="138" t="s">
        <v>1017</v>
      </c>
      <c r="F470" s="139" t="s">
        <v>1018</v>
      </c>
      <c r="G470" s="140" t="s">
        <v>157</v>
      </c>
      <c r="H470" s="141">
        <v>1</v>
      </c>
      <c r="I470" s="142"/>
      <c r="J470" s="143">
        <f>ROUND(I470*H470,2)</f>
        <v>0</v>
      </c>
      <c r="K470" s="139" t="s">
        <v>1</v>
      </c>
      <c r="L470" s="32"/>
      <c r="M470" s="144" t="s">
        <v>1</v>
      </c>
      <c r="N470" s="145" t="s">
        <v>44</v>
      </c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AR470" s="148" t="s">
        <v>216</v>
      </c>
      <c r="AT470" s="148" t="s">
        <v>154</v>
      </c>
      <c r="AU470" s="148" t="s">
        <v>89</v>
      </c>
      <c r="AY470" s="16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6" t="s">
        <v>86</v>
      </c>
      <c r="BK470" s="149">
        <f>ROUND(I470*H470,2)</f>
        <v>0</v>
      </c>
      <c r="BL470" s="16" t="s">
        <v>216</v>
      </c>
      <c r="BM470" s="148" t="s">
        <v>1019</v>
      </c>
    </row>
    <row r="471" spans="2:65" s="1" customFormat="1" ht="19.5">
      <c r="B471" s="32"/>
      <c r="D471" s="150" t="s">
        <v>167</v>
      </c>
      <c r="F471" s="151" t="s">
        <v>1020</v>
      </c>
      <c r="I471" s="152"/>
      <c r="L471" s="32"/>
      <c r="M471" s="153"/>
      <c r="T471" s="56"/>
      <c r="AT471" s="16" t="s">
        <v>167</v>
      </c>
      <c r="AU471" s="16" t="s">
        <v>89</v>
      </c>
    </row>
    <row r="472" spans="2:65" s="1" customFormat="1" ht="16.5" customHeight="1">
      <c r="B472" s="136"/>
      <c r="C472" s="137" t="s">
        <v>1021</v>
      </c>
      <c r="D472" s="137" t="s">
        <v>154</v>
      </c>
      <c r="E472" s="138" t="s">
        <v>1022</v>
      </c>
      <c r="F472" s="139" t="s">
        <v>1023</v>
      </c>
      <c r="G472" s="140" t="s">
        <v>354</v>
      </c>
      <c r="H472" s="141">
        <v>1</v>
      </c>
      <c r="I472" s="142"/>
      <c r="J472" s="143">
        <f>ROUND(I472*H472,2)</f>
        <v>0</v>
      </c>
      <c r="K472" s="139" t="s">
        <v>1</v>
      </c>
      <c r="L472" s="32"/>
      <c r="M472" s="144" t="s">
        <v>1</v>
      </c>
      <c r="N472" s="145" t="s">
        <v>44</v>
      </c>
      <c r="P472" s="146">
        <f>O472*H472</f>
        <v>0</v>
      </c>
      <c r="Q472" s="146">
        <v>1.5859999999999999E-2</v>
      </c>
      <c r="R472" s="146">
        <f>Q472*H472</f>
        <v>1.5859999999999999E-2</v>
      </c>
      <c r="S472" s="146">
        <v>0</v>
      </c>
      <c r="T472" s="147">
        <f>S472*H472</f>
        <v>0</v>
      </c>
      <c r="AR472" s="148" t="s">
        <v>216</v>
      </c>
      <c r="AT472" s="148" t="s">
        <v>154</v>
      </c>
      <c r="AU472" s="148" t="s">
        <v>89</v>
      </c>
      <c r="AY472" s="16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6" t="s">
        <v>86</v>
      </c>
      <c r="BK472" s="149">
        <f>ROUND(I472*H472,2)</f>
        <v>0</v>
      </c>
      <c r="BL472" s="16" t="s">
        <v>216</v>
      </c>
      <c r="BM472" s="148" t="s">
        <v>1024</v>
      </c>
    </row>
    <row r="473" spans="2:65" s="1" customFormat="1" ht="19.5">
      <c r="B473" s="32"/>
      <c r="D473" s="150" t="s">
        <v>167</v>
      </c>
      <c r="F473" s="151" t="s">
        <v>1025</v>
      </c>
      <c r="I473" s="152"/>
      <c r="L473" s="32"/>
      <c r="M473" s="153"/>
      <c r="T473" s="56"/>
      <c r="AT473" s="16" t="s">
        <v>167</v>
      </c>
      <c r="AU473" s="16" t="s">
        <v>89</v>
      </c>
    </row>
    <row r="474" spans="2:65" s="1" customFormat="1" ht="16.5" customHeight="1">
      <c r="B474" s="136"/>
      <c r="C474" s="137" t="s">
        <v>1026</v>
      </c>
      <c r="D474" s="137" t="s">
        <v>154</v>
      </c>
      <c r="E474" s="138" t="s">
        <v>1027</v>
      </c>
      <c r="F474" s="139" t="s">
        <v>1028</v>
      </c>
      <c r="G474" s="140" t="s">
        <v>354</v>
      </c>
      <c r="H474" s="141">
        <v>1</v>
      </c>
      <c r="I474" s="142"/>
      <c r="J474" s="143">
        <f>ROUND(I474*H474,2)</f>
        <v>0</v>
      </c>
      <c r="K474" s="139" t="s">
        <v>1</v>
      </c>
      <c r="L474" s="32"/>
      <c r="M474" s="144" t="s">
        <v>1</v>
      </c>
      <c r="N474" s="145" t="s">
        <v>44</v>
      </c>
      <c r="P474" s="146">
        <f>O474*H474</f>
        <v>0</v>
      </c>
      <c r="Q474" s="146">
        <v>1.252E-2</v>
      </c>
      <c r="R474" s="146">
        <f>Q474*H474</f>
        <v>1.252E-2</v>
      </c>
      <c r="S474" s="146">
        <v>0</v>
      </c>
      <c r="T474" s="147">
        <f>S474*H474</f>
        <v>0</v>
      </c>
      <c r="AR474" s="148" t="s">
        <v>216</v>
      </c>
      <c r="AT474" s="148" t="s">
        <v>154</v>
      </c>
      <c r="AU474" s="148" t="s">
        <v>89</v>
      </c>
      <c r="AY474" s="16" t="s">
        <v>151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6" t="s">
        <v>86</v>
      </c>
      <c r="BK474" s="149">
        <f>ROUND(I474*H474,2)</f>
        <v>0</v>
      </c>
      <c r="BL474" s="16" t="s">
        <v>216</v>
      </c>
      <c r="BM474" s="148" t="s">
        <v>1029</v>
      </c>
    </row>
    <row r="475" spans="2:65" s="1" customFormat="1" ht="19.5">
      <c r="B475" s="32"/>
      <c r="D475" s="150" t="s">
        <v>167</v>
      </c>
      <c r="F475" s="151" t="s">
        <v>1025</v>
      </c>
      <c r="I475" s="152"/>
      <c r="L475" s="32"/>
      <c r="M475" s="153"/>
      <c r="T475" s="56"/>
      <c r="AT475" s="16" t="s">
        <v>167</v>
      </c>
      <c r="AU475" s="16" t="s">
        <v>89</v>
      </c>
    </row>
    <row r="476" spans="2:65" s="1" customFormat="1" ht="16.5" customHeight="1">
      <c r="B476" s="136"/>
      <c r="C476" s="137" t="s">
        <v>1030</v>
      </c>
      <c r="D476" s="137" t="s">
        <v>154</v>
      </c>
      <c r="E476" s="138" t="s">
        <v>1031</v>
      </c>
      <c r="F476" s="139" t="s">
        <v>1032</v>
      </c>
      <c r="G476" s="140" t="s">
        <v>157</v>
      </c>
      <c r="H476" s="141">
        <v>8</v>
      </c>
      <c r="I476" s="142"/>
      <c r="J476" s="143">
        <f>ROUND(I476*H476,2)</f>
        <v>0</v>
      </c>
      <c r="K476" s="139" t="s">
        <v>1</v>
      </c>
      <c r="L476" s="32"/>
      <c r="M476" s="144" t="s">
        <v>1</v>
      </c>
      <c r="N476" s="145" t="s">
        <v>44</v>
      </c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AR476" s="148" t="s">
        <v>216</v>
      </c>
      <c r="AT476" s="148" t="s">
        <v>154</v>
      </c>
      <c r="AU476" s="148" t="s">
        <v>89</v>
      </c>
      <c r="AY476" s="16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6" t="s">
        <v>86</v>
      </c>
      <c r="BK476" s="149">
        <f>ROUND(I476*H476,2)</f>
        <v>0</v>
      </c>
      <c r="BL476" s="16" t="s">
        <v>216</v>
      </c>
      <c r="BM476" s="148" t="s">
        <v>1033</v>
      </c>
    </row>
    <row r="477" spans="2:65" s="1" customFormat="1" ht="19.5">
      <c r="B477" s="32"/>
      <c r="D477" s="150" t="s">
        <v>167</v>
      </c>
      <c r="F477" s="151" t="s">
        <v>1034</v>
      </c>
      <c r="I477" s="152"/>
      <c r="L477" s="32"/>
      <c r="M477" s="153"/>
      <c r="T477" s="56"/>
      <c r="AT477" s="16" t="s">
        <v>167</v>
      </c>
      <c r="AU477" s="16" t="s">
        <v>89</v>
      </c>
    </row>
    <row r="478" spans="2:65" s="1" customFormat="1" ht="16.5" customHeight="1">
      <c r="B478" s="136"/>
      <c r="C478" s="137" t="s">
        <v>1035</v>
      </c>
      <c r="D478" s="137" t="s">
        <v>154</v>
      </c>
      <c r="E478" s="138" t="s">
        <v>1036</v>
      </c>
      <c r="F478" s="139" t="s">
        <v>1037</v>
      </c>
      <c r="G478" s="140" t="s">
        <v>354</v>
      </c>
      <c r="H478" s="141">
        <v>6</v>
      </c>
      <c r="I478" s="142"/>
      <c r="J478" s="143">
        <f>ROUND(I478*H478,2)</f>
        <v>0</v>
      </c>
      <c r="K478" s="139" t="s">
        <v>1</v>
      </c>
      <c r="L478" s="32"/>
      <c r="M478" s="144" t="s">
        <v>1</v>
      </c>
      <c r="N478" s="145" t="s">
        <v>44</v>
      </c>
      <c r="P478" s="146">
        <f>O478*H478</f>
        <v>0</v>
      </c>
      <c r="Q478" s="146">
        <v>0</v>
      </c>
      <c r="R478" s="146">
        <f>Q478*H478</f>
        <v>0</v>
      </c>
      <c r="S478" s="146">
        <v>0</v>
      </c>
      <c r="T478" s="147">
        <f>S478*H478</f>
        <v>0</v>
      </c>
      <c r="AR478" s="148" t="s">
        <v>216</v>
      </c>
      <c r="AT478" s="148" t="s">
        <v>154</v>
      </c>
      <c r="AU478" s="148" t="s">
        <v>89</v>
      </c>
      <c r="AY478" s="16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6" t="s">
        <v>86</v>
      </c>
      <c r="BK478" s="149">
        <f>ROUND(I478*H478,2)</f>
        <v>0</v>
      </c>
      <c r="BL478" s="16" t="s">
        <v>216</v>
      </c>
      <c r="BM478" s="148" t="s">
        <v>1038</v>
      </c>
    </row>
    <row r="479" spans="2:65" s="1" customFormat="1" ht="19.5">
      <c r="B479" s="32"/>
      <c r="D479" s="150" t="s">
        <v>167</v>
      </c>
      <c r="F479" s="151" t="s">
        <v>1039</v>
      </c>
      <c r="I479" s="152"/>
      <c r="L479" s="32"/>
      <c r="M479" s="153"/>
      <c r="T479" s="56"/>
      <c r="AT479" s="16" t="s">
        <v>167</v>
      </c>
      <c r="AU479" s="16" t="s">
        <v>89</v>
      </c>
    </row>
    <row r="480" spans="2:65" s="1" customFormat="1" ht="16.5" customHeight="1">
      <c r="B480" s="136"/>
      <c r="C480" s="137" t="s">
        <v>1040</v>
      </c>
      <c r="D480" s="137" t="s">
        <v>154</v>
      </c>
      <c r="E480" s="138" t="s">
        <v>1041</v>
      </c>
      <c r="F480" s="139" t="s">
        <v>1042</v>
      </c>
      <c r="G480" s="140" t="s">
        <v>354</v>
      </c>
      <c r="H480" s="141">
        <v>8</v>
      </c>
      <c r="I480" s="142"/>
      <c r="J480" s="143">
        <f>ROUND(I480*H480,2)</f>
        <v>0</v>
      </c>
      <c r="K480" s="139" t="s">
        <v>1</v>
      </c>
      <c r="L480" s="32"/>
      <c r="M480" s="144" t="s">
        <v>1</v>
      </c>
      <c r="N480" s="145" t="s">
        <v>44</v>
      </c>
      <c r="P480" s="146">
        <f>O480*H480</f>
        <v>0</v>
      </c>
      <c r="Q480" s="146">
        <v>0</v>
      </c>
      <c r="R480" s="146">
        <f>Q480*H480</f>
        <v>0</v>
      </c>
      <c r="S480" s="146">
        <v>0</v>
      </c>
      <c r="T480" s="147">
        <f>S480*H480</f>
        <v>0</v>
      </c>
      <c r="AR480" s="148" t="s">
        <v>216</v>
      </c>
      <c r="AT480" s="148" t="s">
        <v>154</v>
      </c>
      <c r="AU480" s="148" t="s">
        <v>89</v>
      </c>
      <c r="AY480" s="16" t="s">
        <v>151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16" t="s">
        <v>86</v>
      </c>
      <c r="BK480" s="149">
        <f>ROUND(I480*H480,2)</f>
        <v>0</v>
      </c>
      <c r="BL480" s="16" t="s">
        <v>216</v>
      </c>
      <c r="BM480" s="148" t="s">
        <v>1043</v>
      </c>
    </row>
    <row r="481" spans="2:65" s="1" customFormat="1" ht="19.5">
      <c r="B481" s="32"/>
      <c r="D481" s="150" t="s">
        <v>167</v>
      </c>
      <c r="F481" s="151" t="s">
        <v>1044</v>
      </c>
      <c r="I481" s="152"/>
      <c r="L481" s="32"/>
      <c r="M481" s="153"/>
      <c r="T481" s="56"/>
      <c r="AT481" s="16" t="s">
        <v>167</v>
      </c>
      <c r="AU481" s="16" t="s">
        <v>89</v>
      </c>
    </row>
    <row r="482" spans="2:65" s="1" customFormat="1" ht="16.5" customHeight="1">
      <c r="B482" s="136"/>
      <c r="C482" s="137" t="s">
        <v>1045</v>
      </c>
      <c r="D482" s="137" t="s">
        <v>154</v>
      </c>
      <c r="E482" s="138" t="s">
        <v>1046</v>
      </c>
      <c r="F482" s="139" t="s">
        <v>1047</v>
      </c>
      <c r="G482" s="140" t="s">
        <v>157</v>
      </c>
      <c r="H482" s="141">
        <v>1</v>
      </c>
      <c r="I482" s="142"/>
      <c r="J482" s="143">
        <f>ROUND(I482*H482,2)</f>
        <v>0</v>
      </c>
      <c r="K482" s="139" t="s">
        <v>1</v>
      </c>
      <c r="L482" s="32"/>
      <c r="M482" s="144" t="s">
        <v>1</v>
      </c>
      <c r="N482" s="145" t="s">
        <v>44</v>
      </c>
      <c r="P482" s="146">
        <f>O482*H482</f>
        <v>0</v>
      </c>
      <c r="Q482" s="146">
        <v>0.97</v>
      </c>
      <c r="R482" s="146">
        <f>Q482*H482</f>
        <v>0.97</v>
      </c>
      <c r="S482" s="146">
        <v>0</v>
      </c>
      <c r="T482" s="147">
        <f>S482*H482</f>
        <v>0</v>
      </c>
      <c r="AR482" s="148" t="s">
        <v>216</v>
      </c>
      <c r="AT482" s="148" t="s">
        <v>154</v>
      </c>
      <c r="AU482" s="148" t="s">
        <v>89</v>
      </c>
      <c r="AY482" s="16" t="s">
        <v>151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6" t="s">
        <v>86</v>
      </c>
      <c r="BK482" s="149">
        <f>ROUND(I482*H482,2)</f>
        <v>0</v>
      </c>
      <c r="BL482" s="16" t="s">
        <v>216</v>
      </c>
      <c r="BM482" s="148" t="s">
        <v>1048</v>
      </c>
    </row>
    <row r="483" spans="2:65" s="1" customFormat="1" ht="19.5">
      <c r="B483" s="32"/>
      <c r="D483" s="150" t="s">
        <v>167</v>
      </c>
      <c r="F483" s="151" t="s">
        <v>1049</v>
      </c>
      <c r="I483" s="152"/>
      <c r="L483" s="32"/>
      <c r="M483" s="153"/>
      <c r="T483" s="56"/>
      <c r="AT483" s="16" t="s">
        <v>167</v>
      </c>
      <c r="AU483" s="16" t="s">
        <v>89</v>
      </c>
    </row>
    <row r="484" spans="2:65" s="11" customFormat="1" ht="25.9" customHeight="1">
      <c r="B484" s="124"/>
      <c r="D484" s="125" t="s">
        <v>78</v>
      </c>
      <c r="E484" s="126" t="s">
        <v>374</v>
      </c>
      <c r="F484" s="126" t="s">
        <v>1050</v>
      </c>
      <c r="I484" s="127"/>
      <c r="J484" s="128">
        <f>BK484</f>
        <v>0</v>
      </c>
      <c r="L484" s="124"/>
      <c r="M484" s="129"/>
      <c r="P484" s="130">
        <f>P485</f>
        <v>0</v>
      </c>
      <c r="R484" s="130">
        <f>R485</f>
        <v>2.9282560000000002</v>
      </c>
      <c r="T484" s="131">
        <f>T485</f>
        <v>0</v>
      </c>
      <c r="AR484" s="125" t="s">
        <v>163</v>
      </c>
      <c r="AT484" s="132" t="s">
        <v>78</v>
      </c>
      <c r="AU484" s="132" t="s">
        <v>79</v>
      </c>
      <c r="AY484" s="125" t="s">
        <v>151</v>
      </c>
      <c r="BK484" s="133">
        <f>BK485</f>
        <v>0</v>
      </c>
    </row>
    <row r="485" spans="2:65" s="11" customFormat="1" ht="22.9" customHeight="1">
      <c r="B485" s="124"/>
      <c r="D485" s="125" t="s">
        <v>78</v>
      </c>
      <c r="E485" s="134" t="s">
        <v>1051</v>
      </c>
      <c r="F485" s="134" t="s">
        <v>1052</v>
      </c>
      <c r="I485" s="127"/>
      <c r="J485" s="135">
        <f>BK485</f>
        <v>0</v>
      </c>
      <c r="L485" s="124"/>
      <c r="M485" s="129"/>
      <c r="P485" s="130">
        <f>SUM(P486:P521)</f>
        <v>0</v>
      </c>
      <c r="R485" s="130">
        <f>SUM(R486:R521)</f>
        <v>2.9282560000000002</v>
      </c>
      <c r="T485" s="131">
        <f>SUM(T486:T521)</f>
        <v>0</v>
      </c>
      <c r="AR485" s="125" t="s">
        <v>163</v>
      </c>
      <c r="AT485" s="132" t="s">
        <v>78</v>
      </c>
      <c r="AU485" s="132" t="s">
        <v>86</v>
      </c>
      <c r="AY485" s="125" t="s">
        <v>151</v>
      </c>
      <c r="BK485" s="133">
        <f>SUM(BK486:BK521)</f>
        <v>0</v>
      </c>
    </row>
    <row r="486" spans="2:65" s="1" customFormat="1" ht="16.5" customHeight="1">
      <c r="B486" s="136"/>
      <c r="C486" s="137" t="s">
        <v>1053</v>
      </c>
      <c r="D486" s="137" t="s">
        <v>154</v>
      </c>
      <c r="E486" s="138" t="s">
        <v>1054</v>
      </c>
      <c r="F486" s="139" t="s">
        <v>1055</v>
      </c>
      <c r="G486" s="140" t="s">
        <v>363</v>
      </c>
      <c r="H486" s="141">
        <v>7</v>
      </c>
      <c r="I486" s="142"/>
      <c r="J486" s="143">
        <f>ROUND(I486*H486,2)</f>
        <v>0</v>
      </c>
      <c r="K486" s="139" t="s">
        <v>310</v>
      </c>
      <c r="L486" s="32"/>
      <c r="M486" s="144" t="s">
        <v>1</v>
      </c>
      <c r="N486" s="145" t="s">
        <v>44</v>
      </c>
      <c r="P486" s="146">
        <f>O486*H486</f>
        <v>0</v>
      </c>
      <c r="Q486" s="146">
        <v>0</v>
      </c>
      <c r="R486" s="146">
        <f>Q486*H486</f>
        <v>0</v>
      </c>
      <c r="S486" s="146">
        <v>0</v>
      </c>
      <c r="T486" s="147">
        <f>S486*H486</f>
        <v>0</v>
      </c>
      <c r="AR486" s="148" t="s">
        <v>629</v>
      </c>
      <c r="AT486" s="148" t="s">
        <v>154</v>
      </c>
      <c r="AU486" s="148" t="s">
        <v>89</v>
      </c>
      <c r="AY486" s="16" t="s">
        <v>151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6" t="s">
        <v>86</v>
      </c>
      <c r="BK486" s="149">
        <f>ROUND(I486*H486,2)</f>
        <v>0</v>
      </c>
      <c r="BL486" s="16" t="s">
        <v>629</v>
      </c>
      <c r="BM486" s="148" t="s">
        <v>1056</v>
      </c>
    </row>
    <row r="487" spans="2:65" s="12" customFormat="1" ht="11.25">
      <c r="B487" s="160"/>
      <c r="D487" s="150" t="s">
        <v>312</v>
      </c>
      <c r="E487" s="161" t="s">
        <v>1</v>
      </c>
      <c r="F487" s="162" t="s">
        <v>1057</v>
      </c>
      <c r="H487" s="163">
        <v>7</v>
      </c>
      <c r="I487" s="164"/>
      <c r="L487" s="160"/>
      <c r="M487" s="165"/>
      <c r="T487" s="166"/>
      <c r="AT487" s="161" t="s">
        <v>312</v>
      </c>
      <c r="AU487" s="161" t="s">
        <v>89</v>
      </c>
      <c r="AV487" s="12" t="s">
        <v>89</v>
      </c>
      <c r="AW487" s="12" t="s">
        <v>35</v>
      </c>
      <c r="AX487" s="12" t="s">
        <v>86</v>
      </c>
      <c r="AY487" s="161" t="s">
        <v>151</v>
      </c>
    </row>
    <row r="488" spans="2:65" s="1" customFormat="1" ht="16.5" customHeight="1">
      <c r="B488" s="136"/>
      <c r="C488" s="137" t="s">
        <v>1058</v>
      </c>
      <c r="D488" s="137" t="s">
        <v>154</v>
      </c>
      <c r="E488" s="138" t="s">
        <v>1059</v>
      </c>
      <c r="F488" s="139" t="s">
        <v>1060</v>
      </c>
      <c r="G488" s="140" t="s">
        <v>349</v>
      </c>
      <c r="H488" s="141">
        <v>10</v>
      </c>
      <c r="I488" s="142"/>
      <c r="J488" s="143">
        <f>ROUND(I488*H488,2)</f>
        <v>0</v>
      </c>
      <c r="K488" s="139" t="s">
        <v>310</v>
      </c>
      <c r="L488" s="32"/>
      <c r="M488" s="144" t="s">
        <v>1</v>
      </c>
      <c r="N488" s="145" t="s">
        <v>44</v>
      </c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AR488" s="148" t="s">
        <v>629</v>
      </c>
      <c r="AT488" s="148" t="s">
        <v>154</v>
      </c>
      <c r="AU488" s="148" t="s">
        <v>89</v>
      </c>
      <c r="AY488" s="16" t="s">
        <v>151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6" t="s">
        <v>86</v>
      </c>
      <c r="BK488" s="149">
        <f>ROUND(I488*H488,2)</f>
        <v>0</v>
      </c>
      <c r="BL488" s="16" t="s">
        <v>629</v>
      </c>
      <c r="BM488" s="148" t="s">
        <v>1061</v>
      </c>
    </row>
    <row r="489" spans="2:65" s="1" customFormat="1" ht="19.5">
      <c r="B489" s="32"/>
      <c r="D489" s="150" t="s">
        <v>167</v>
      </c>
      <c r="F489" s="151" t="s">
        <v>1062</v>
      </c>
      <c r="I489" s="152"/>
      <c r="L489" s="32"/>
      <c r="M489" s="153"/>
      <c r="T489" s="56"/>
      <c r="AT489" s="16" t="s">
        <v>167</v>
      </c>
      <c r="AU489" s="16" t="s">
        <v>89</v>
      </c>
    </row>
    <row r="490" spans="2:65" s="1" customFormat="1" ht="16.5" customHeight="1">
      <c r="B490" s="136"/>
      <c r="C490" s="137" t="s">
        <v>1063</v>
      </c>
      <c r="D490" s="137" t="s">
        <v>154</v>
      </c>
      <c r="E490" s="138" t="s">
        <v>1064</v>
      </c>
      <c r="F490" s="139" t="s">
        <v>1065</v>
      </c>
      <c r="G490" s="140" t="s">
        <v>363</v>
      </c>
      <c r="H490" s="141">
        <v>20</v>
      </c>
      <c r="I490" s="142"/>
      <c r="J490" s="143">
        <f>ROUND(I490*H490,2)</f>
        <v>0</v>
      </c>
      <c r="K490" s="139" t="s">
        <v>310</v>
      </c>
      <c r="L490" s="32"/>
      <c r="M490" s="144" t="s">
        <v>1</v>
      </c>
      <c r="N490" s="145" t="s">
        <v>44</v>
      </c>
      <c r="P490" s="146">
        <f>O490*H490</f>
        <v>0</v>
      </c>
      <c r="Q490" s="146">
        <v>8.4000000000000003E-4</v>
      </c>
      <c r="R490" s="146">
        <f>Q490*H490</f>
        <v>1.6800000000000002E-2</v>
      </c>
      <c r="S490" s="146">
        <v>0</v>
      </c>
      <c r="T490" s="147">
        <f>S490*H490</f>
        <v>0</v>
      </c>
      <c r="AR490" s="148" t="s">
        <v>629</v>
      </c>
      <c r="AT490" s="148" t="s">
        <v>154</v>
      </c>
      <c r="AU490" s="148" t="s">
        <v>89</v>
      </c>
      <c r="AY490" s="16" t="s">
        <v>151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6" t="s">
        <v>86</v>
      </c>
      <c r="BK490" s="149">
        <f>ROUND(I490*H490,2)</f>
        <v>0</v>
      </c>
      <c r="BL490" s="16" t="s">
        <v>629</v>
      </c>
      <c r="BM490" s="148" t="s">
        <v>1066</v>
      </c>
    </row>
    <row r="491" spans="2:65" s="1" customFormat="1" ht="16.5" customHeight="1">
      <c r="B491" s="136"/>
      <c r="C491" s="137" t="s">
        <v>1067</v>
      </c>
      <c r="D491" s="137" t="s">
        <v>154</v>
      </c>
      <c r="E491" s="138" t="s">
        <v>1068</v>
      </c>
      <c r="F491" s="139" t="s">
        <v>1069</v>
      </c>
      <c r="G491" s="140" t="s">
        <v>363</v>
      </c>
      <c r="H491" s="141">
        <v>20</v>
      </c>
      <c r="I491" s="142"/>
      <c r="J491" s="143">
        <f>ROUND(I491*H491,2)</f>
        <v>0</v>
      </c>
      <c r="K491" s="139" t="s">
        <v>310</v>
      </c>
      <c r="L491" s="32"/>
      <c r="M491" s="144" t="s">
        <v>1</v>
      </c>
      <c r="N491" s="145" t="s">
        <v>44</v>
      </c>
      <c r="P491" s="146">
        <f>O491*H491</f>
        <v>0</v>
      </c>
      <c r="Q491" s="146">
        <v>0</v>
      </c>
      <c r="R491" s="146">
        <f>Q491*H491</f>
        <v>0</v>
      </c>
      <c r="S491" s="146">
        <v>0</v>
      </c>
      <c r="T491" s="147">
        <f>S491*H491</f>
        <v>0</v>
      </c>
      <c r="AR491" s="148" t="s">
        <v>629</v>
      </c>
      <c r="AT491" s="148" t="s">
        <v>154</v>
      </c>
      <c r="AU491" s="148" t="s">
        <v>89</v>
      </c>
      <c r="AY491" s="16" t="s">
        <v>151</v>
      </c>
      <c r="BE491" s="149">
        <f>IF(N491="základní",J491,0)</f>
        <v>0</v>
      </c>
      <c r="BF491" s="149">
        <f>IF(N491="snížená",J491,0)</f>
        <v>0</v>
      </c>
      <c r="BG491" s="149">
        <f>IF(N491="zákl. přenesená",J491,0)</f>
        <v>0</v>
      </c>
      <c r="BH491" s="149">
        <f>IF(N491="sníž. přenesená",J491,0)</f>
        <v>0</v>
      </c>
      <c r="BI491" s="149">
        <f>IF(N491="nulová",J491,0)</f>
        <v>0</v>
      </c>
      <c r="BJ491" s="16" t="s">
        <v>86</v>
      </c>
      <c r="BK491" s="149">
        <f>ROUND(I491*H491,2)</f>
        <v>0</v>
      </c>
      <c r="BL491" s="16" t="s">
        <v>629</v>
      </c>
      <c r="BM491" s="148" t="s">
        <v>1070</v>
      </c>
    </row>
    <row r="492" spans="2:65" s="1" customFormat="1" ht="16.5" customHeight="1">
      <c r="B492" s="136"/>
      <c r="C492" s="137" t="s">
        <v>1071</v>
      </c>
      <c r="D492" s="137" t="s">
        <v>154</v>
      </c>
      <c r="E492" s="138" t="s">
        <v>1072</v>
      </c>
      <c r="F492" s="139" t="s">
        <v>1073</v>
      </c>
      <c r="G492" s="140" t="s">
        <v>349</v>
      </c>
      <c r="H492" s="141">
        <v>10</v>
      </c>
      <c r="I492" s="142"/>
      <c r="J492" s="143">
        <f>ROUND(I492*H492,2)</f>
        <v>0</v>
      </c>
      <c r="K492" s="139" t="s">
        <v>310</v>
      </c>
      <c r="L492" s="32"/>
      <c r="M492" s="144" t="s">
        <v>1</v>
      </c>
      <c r="N492" s="145" t="s">
        <v>44</v>
      </c>
      <c r="P492" s="146">
        <f>O492*H492</f>
        <v>0</v>
      </c>
      <c r="Q492" s="146">
        <v>0</v>
      </c>
      <c r="R492" s="146">
        <f>Q492*H492</f>
        <v>0</v>
      </c>
      <c r="S492" s="146">
        <v>0</v>
      </c>
      <c r="T492" s="147">
        <f>S492*H492</f>
        <v>0</v>
      </c>
      <c r="AR492" s="148" t="s">
        <v>629</v>
      </c>
      <c r="AT492" s="148" t="s">
        <v>154</v>
      </c>
      <c r="AU492" s="148" t="s">
        <v>89</v>
      </c>
      <c r="AY492" s="16" t="s">
        <v>151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6" t="s">
        <v>86</v>
      </c>
      <c r="BK492" s="149">
        <f>ROUND(I492*H492,2)</f>
        <v>0</v>
      </c>
      <c r="BL492" s="16" t="s">
        <v>629</v>
      </c>
      <c r="BM492" s="148" t="s">
        <v>1074</v>
      </c>
    </row>
    <row r="493" spans="2:65" s="1" customFormat="1" ht="19.5">
      <c r="B493" s="32"/>
      <c r="D493" s="150" t="s">
        <v>167</v>
      </c>
      <c r="F493" s="151" t="s">
        <v>1075</v>
      </c>
      <c r="I493" s="152"/>
      <c r="L493" s="32"/>
      <c r="M493" s="153"/>
      <c r="T493" s="56"/>
      <c r="AT493" s="16" t="s">
        <v>167</v>
      </c>
      <c r="AU493" s="16" t="s">
        <v>89</v>
      </c>
    </row>
    <row r="494" spans="2:65" s="1" customFormat="1" ht="21.75" customHeight="1">
      <c r="B494" s="136"/>
      <c r="C494" s="137" t="s">
        <v>1076</v>
      </c>
      <c r="D494" s="137" t="s">
        <v>154</v>
      </c>
      <c r="E494" s="138" t="s">
        <v>1077</v>
      </c>
      <c r="F494" s="139" t="s">
        <v>1078</v>
      </c>
      <c r="G494" s="140" t="s">
        <v>363</v>
      </c>
      <c r="H494" s="141">
        <v>7</v>
      </c>
      <c r="I494" s="142"/>
      <c r="J494" s="143">
        <f>ROUND(I494*H494,2)</f>
        <v>0</v>
      </c>
      <c r="K494" s="139" t="s">
        <v>310</v>
      </c>
      <c r="L494" s="32"/>
      <c r="M494" s="144" t="s">
        <v>1</v>
      </c>
      <c r="N494" s="145" t="s">
        <v>44</v>
      </c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AR494" s="148" t="s">
        <v>629</v>
      </c>
      <c r="AT494" s="148" t="s">
        <v>154</v>
      </c>
      <c r="AU494" s="148" t="s">
        <v>89</v>
      </c>
      <c r="AY494" s="16" t="s">
        <v>151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6" t="s">
        <v>86</v>
      </c>
      <c r="BK494" s="149">
        <f>ROUND(I494*H494,2)</f>
        <v>0</v>
      </c>
      <c r="BL494" s="16" t="s">
        <v>629</v>
      </c>
      <c r="BM494" s="148" t="s">
        <v>1079</v>
      </c>
    </row>
    <row r="495" spans="2:65" s="1" customFormat="1" ht="19.5">
      <c r="B495" s="32"/>
      <c r="D495" s="150" t="s">
        <v>167</v>
      </c>
      <c r="F495" s="151" t="s">
        <v>1080</v>
      </c>
      <c r="I495" s="152"/>
      <c r="L495" s="32"/>
      <c r="M495" s="153"/>
      <c r="T495" s="56"/>
      <c r="AT495" s="16" t="s">
        <v>167</v>
      </c>
      <c r="AU495" s="16" t="s">
        <v>89</v>
      </c>
    </row>
    <row r="496" spans="2:65" s="1" customFormat="1" ht="16.5" customHeight="1">
      <c r="B496" s="136"/>
      <c r="C496" s="137" t="s">
        <v>1081</v>
      </c>
      <c r="D496" s="137" t="s">
        <v>154</v>
      </c>
      <c r="E496" s="138" t="s">
        <v>1082</v>
      </c>
      <c r="F496" s="139" t="s">
        <v>1083</v>
      </c>
      <c r="G496" s="140" t="s">
        <v>363</v>
      </c>
      <c r="H496" s="141">
        <v>7</v>
      </c>
      <c r="I496" s="142"/>
      <c r="J496" s="143">
        <f>ROUND(I496*H496,2)</f>
        <v>0</v>
      </c>
      <c r="K496" s="139" t="s">
        <v>310</v>
      </c>
      <c r="L496" s="32"/>
      <c r="M496" s="144" t="s">
        <v>1</v>
      </c>
      <c r="N496" s="145" t="s">
        <v>44</v>
      </c>
      <c r="P496" s="146">
        <f>O496*H496</f>
        <v>0</v>
      </c>
      <c r="Q496" s="146">
        <v>0</v>
      </c>
      <c r="R496" s="146">
        <f>Q496*H496</f>
        <v>0</v>
      </c>
      <c r="S496" s="146">
        <v>0</v>
      </c>
      <c r="T496" s="147">
        <f>S496*H496</f>
        <v>0</v>
      </c>
      <c r="AR496" s="148" t="s">
        <v>629</v>
      </c>
      <c r="AT496" s="148" t="s">
        <v>154</v>
      </c>
      <c r="AU496" s="148" t="s">
        <v>89</v>
      </c>
      <c r="AY496" s="16" t="s">
        <v>151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6" t="s">
        <v>86</v>
      </c>
      <c r="BK496" s="149">
        <f>ROUND(I496*H496,2)</f>
        <v>0</v>
      </c>
      <c r="BL496" s="16" t="s">
        <v>629</v>
      </c>
      <c r="BM496" s="148" t="s">
        <v>1084</v>
      </c>
    </row>
    <row r="497" spans="2:65" s="1" customFormat="1" ht="19.5">
      <c r="B497" s="32"/>
      <c r="D497" s="150" t="s">
        <v>167</v>
      </c>
      <c r="F497" s="151" t="s">
        <v>1085</v>
      </c>
      <c r="I497" s="152"/>
      <c r="L497" s="32"/>
      <c r="M497" s="153"/>
      <c r="T497" s="56"/>
      <c r="AT497" s="16" t="s">
        <v>167</v>
      </c>
      <c r="AU497" s="16" t="s">
        <v>89</v>
      </c>
    </row>
    <row r="498" spans="2:65" s="1" customFormat="1" ht="16.5" customHeight="1">
      <c r="B498" s="136"/>
      <c r="C498" s="137" t="s">
        <v>1086</v>
      </c>
      <c r="D498" s="137" t="s">
        <v>154</v>
      </c>
      <c r="E498" s="138" t="s">
        <v>1087</v>
      </c>
      <c r="F498" s="139" t="s">
        <v>1088</v>
      </c>
      <c r="G498" s="140" t="s">
        <v>363</v>
      </c>
      <c r="H498" s="141">
        <v>7</v>
      </c>
      <c r="I498" s="142"/>
      <c r="J498" s="143">
        <f>ROUND(I498*H498,2)</f>
        <v>0</v>
      </c>
      <c r="K498" s="139" t="s">
        <v>310</v>
      </c>
      <c r="L498" s="32"/>
      <c r="M498" s="144" t="s">
        <v>1</v>
      </c>
      <c r="N498" s="145" t="s">
        <v>44</v>
      </c>
      <c r="P498" s="146">
        <f>O498*H498</f>
        <v>0</v>
      </c>
      <c r="Q498" s="146">
        <v>3.0000000000000001E-5</v>
      </c>
      <c r="R498" s="146">
        <f>Q498*H498</f>
        <v>2.1000000000000001E-4</v>
      </c>
      <c r="S498" s="146">
        <v>0</v>
      </c>
      <c r="T498" s="147">
        <f>S498*H498</f>
        <v>0</v>
      </c>
      <c r="AR498" s="148" t="s">
        <v>629</v>
      </c>
      <c r="AT498" s="148" t="s">
        <v>154</v>
      </c>
      <c r="AU498" s="148" t="s">
        <v>89</v>
      </c>
      <c r="AY498" s="16" t="s">
        <v>151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6" t="s">
        <v>86</v>
      </c>
      <c r="BK498" s="149">
        <f>ROUND(I498*H498,2)</f>
        <v>0</v>
      </c>
      <c r="BL498" s="16" t="s">
        <v>629</v>
      </c>
      <c r="BM498" s="148" t="s">
        <v>1089</v>
      </c>
    </row>
    <row r="499" spans="2:65" s="1" customFormat="1" ht="16.5" customHeight="1">
      <c r="B499" s="136"/>
      <c r="C499" s="137" t="s">
        <v>1090</v>
      </c>
      <c r="D499" s="137" t="s">
        <v>154</v>
      </c>
      <c r="E499" s="138" t="s">
        <v>1091</v>
      </c>
      <c r="F499" s="139" t="s">
        <v>1092</v>
      </c>
      <c r="G499" s="140" t="s">
        <v>349</v>
      </c>
      <c r="H499" s="141">
        <v>10</v>
      </c>
      <c r="I499" s="142"/>
      <c r="J499" s="143">
        <f>ROUND(I499*H499,2)</f>
        <v>0</v>
      </c>
      <c r="K499" s="139" t="s">
        <v>310</v>
      </c>
      <c r="L499" s="32"/>
      <c r="M499" s="144" t="s">
        <v>1</v>
      </c>
      <c r="N499" s="145" t="s">
        <v>44</v>
      </c>
      <c r="P499" s="146">
        <f>O499*H499</f>
        <v>0</v>
      </c>
      <c r="Q499" s="146">
        <v>0</v>
      </c>
      <c r="R499" s="146">
        <f>Q499*H499</f>
        <v>0</v>
      </c>
      <c r="S499" s="146">
        <v>0</v>
      </c>
      <c r="T499" s="147">
        <f>S499*H499</f>
        <v>0</v>
      </c>
      <c r="AR499" s="148" t="s">
        <v>629</v>
      </c>
      <c r="AT499" s="148" t="s">
        <v>154</v>
      </c>
      <c r="AU499" s="148" t="s">
        <v>89</v>
      </c>
      <c r="AY499" s="16" t="s">
        <v>151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6" t="s">
        <v>86</v>
      </c>
      <c r="BK499" s="149">
        <f>ROUND(I499*H499,2)</f>
        <v>0</v>
      </c>
      <c r="BL499" s="16" t="s">
        <v>629</v>
      </c>
      <c r="BM499" s="148" t="s">
        <v>1093</v>
      </c>
    </row>
    <row r="500" spans="2:65" s="1" customFormat="1" ht="16.5" customHeight="1">
      <c r="B500" s="136"/>
      <c r="C500" s="137" t="s">
        <v>1094</v>
      </c>
      <c r="D500" s="137" t="s">
        <v>154</v>
      </c>
      <c r="E500" s="138" t="s">
        <v>1095</v>
      </c>
      <c r="F500" s="139" t="s">
        <v>1096</v>
      </c>
      <c r="G500" s="140" t="s">
        <v>349</v>
      </c>
      <c r="H500" s="141">
        <v>10</v>
      </c>
      <c r="I500" s="142"/>
      <c r="J500" s="143">
        <f>ROUND(I500*H500,2)</f>
        <v>0</v>
      </c>
      <c r="K500" s="139" t="s">
        <v>310</v>
      </c>
      <c r="L500" s="32"/>
      <c r="M500" s="144" t="s">
        <v>1</v>
      </c>
      <c r="N500" s="145" t="s">
        <v>44</v>
      </c>
      <c r="P500" s="146">
        <f>O500*H500</f>
        <v>0</v>
      </c>
      <c r="Q500" s="146">
        <v>6.9999999999999994E-5</v>
      </c>
      <c r="R500" s="146">
        <f>Q500*H500</f>
        <v>6.9999999999999988E-4</v>
      </c>
      <c r="S500" s="146">
        <v>0</v>
      </c>
      <c r="T500" s="147">
        <f>S500*H500</f>
        <v>0</v>
      </c>
      <c r="AR500" s="148" t="s">
        <v>629</v>
      </c>
      <c r="AT500" s="148" t="s">
        <v>154</v>
      </c>
      <c r="AU500" s="148" t="s">
        <v>89</v>
      </c>
      <c r="AY500" s="16" t="s">
        <v>151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6" t="s">
        <v>86</v>
      </c>
      <c r="BK500" s="149">
        <f>ROUND(I500*H500,2)</f>
        <v>0</v>
      </c>
      <c r="BL500" s="16" t="s">
        <v>629</v>
      </c>
      <c r="BM500" s="148" t="s">
        <v>1097</v>
      </c>
    </row>
    <row r="501" spans="2:65" s="1" customFormat="1" ht="19.5">
      <c r="B501" s="32"/>
      <c r="D501" s="150" t="s">
        <v>167</v>
      </c>
      <c r="F501" s="151" t="s">
        <v>1098</v>
      </c>
      <c r="I501" s="152"/>
      <c r="L501" s="32"/>
      <c r="M501" s="153"/>
      <c r="T501" s="56"/>
      <c r="AT501" s="16" t="s">
        <v>167</v>
      </c>
      <c r="AU501" s="16" t="s">
        <v>89</v>
      </c>
    </row>
    <row r="502" spans="2:65" s="1" customFormat="1" ht="16.5" customHeight="1">
      <c r="B502" s="136"/>
      <c r="C502" s="137" t="s">
        <v>1099</v>
      </c>
      <c r="D502" s="137" t="s">
        <v>154</v>
      </c>
      <c r="E502" s="138" t="s">
        <v>1100</v>
      </c>
      <c r="F502" s="139" t="s">
        <v>1101</v>
      </c>
      <c r="G502" s="140" t="s">
        <v>349</v>
      </c>
      <c r="H502" s="141">
        <v>2</v>
      </c>
      <c r="I502" s="142"/>
      <c r="J502" s="143">
        <f>ROUND(I502*H502,2)</f>
        <v>0</v>
      </c>
      <c r="K502" s="139" t="s">
        <v>310</v>
      </c>
      <c r="L502" s="32"/>
      <c r="M502" s="144" t="s">
        <v>1</v>
      </c>
      <c r="N502" s="145" t="s">
        <v>44</v>
      </c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AR502" s="148" t="s">
        <v>629</v>
      </c>
      <c r="AT502" s="148" t="s">
        <v>154</v>
      </c>
      <c r="AU502" s="148" t="s">
        <v>89</v>
      </c>
      <c r="AY502" s="16" t="s">
        <v>151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6" t="s">
        <v>86</v>
      </c>
      <c r="BK502" s="149">
        <f>ROUND(I502*H502,2)</f>
        <v>0</v>
      </c>
      <c r="BL502" s="16" t="s">
        <v>629</v>
      </c>
      <c r="BM502" s="148" t="s">
        <v>1102</v>
      </c>
    </row>
    <row r="503" spans="2:65" s="1" customFormat="1" ht="19.5">
      <c r="B503" s="32"/>
      <c r="D503" s="150" t="s">
        <v>167</v>
      </c>
      <c r="F503" s="151" t="s">
        <v>1103</v>
      </c>
      <c r="I503" s="152"/>
      <c r="L503" s="32"/>
      <c r="M503" s="153"/>
      <c r="T503" s="56"/>
      <c r="AT503" s="16" t="s">
        <v>167</v>
      </c>
      <c r="AU503" s="16" t="s">
        <v>89</v>
      </c>
    </row>
    <row r="504" spans="2:65" s="1" customFormat="1" ht="16.5" customHeight="1">
      <c r="B504" s="136"/>
      <c r="C504" s="174" t="s">
        <v>1104</v>
      </c>
      <c r="D504" s="174" t="s">
        <v>374</v>
      </c>
      <c r="E504" s="175" t="s">
        <v>1105</v>
      </c>
      <c r="F504" s="176" t="s">
        <v>1106</v>
      </c>
      <c r="G504" s="177" t="s">
        <v>349</v>
      </c>
      <c r="H504" s="178">
        <v>2.1</v>
      </c>
      <c r="I504" s="179"/>
      <c r="J504" s="180">
        <f>ROUND(I504*H504,2)</f>
        <v>0</v>
      </c>
      <c r="K504" s="176" t="s">
        <v>310</v>
      </c>
      <c r="L504" s="181"/>
      <c r="M504" s="182" t="s">
        <v>1</v>
      </c>
      <c r="N504" s="183" t="s">
        <v>44</v>
      </c>
      <c r="P504" s="146">
        <f>O504*H504</f>
        <v>0</v>
      </c>
      <c r="Q504" s="146">
        <v>2.5999999999999998E-4</v>
      </c>
      <c r="R504" s="146">
        <f>Q504*H504</f>
        <v>5.4599999999999994E-4</v>
      </c>
      <c r="S504" s="146">
        <v>0</v>
      </c>
      <c r="T504" s="147">
        <f>S504*H504</f>
        <v>0</v>
      </c>
      <c r="AR504" s="148" t="s">
        <v>947</v>
      </c>
      <c r="AT504" s="148" t="s">
        <v>374</v>
      </c>
      <c r="AU504" s="148" t="s">
        <v>89</v>
      </c>
      <c r="AY504" s="16" t="s">
        <v>151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16" t="s">
        <v>86</v>
      </c>
      <c r="BK504" s="149">
        <f>ROUND(I504*H504,2)</f>
        <v>0</v>
      </c>
      <c r="BL504" s="16" t="s">
        <v>947</v>
      </c>
      <c r="BM504" s="148" t="s">
        <v>1107</v>
      </c>
    </row>
    <row r="505" spans="2:65" s="12" customFormat="1" ht="11.25">
      <c r="B505" s="160"/>
      <c r="D505" s="150" t="s">
        <v>312</v>
      </c>
      <c r="F505" s="162" t="s">
        <v>1108</v>
      </c>
      <c r="H505" s="163">
        <v>2.1</v>
      </c>
      <c r="I505" s="164"/>
      <c r="L505" s="160"/>
      <c r="M505" s="165"/>
      <c r="T505" s="166"/>
      <c r="AT505" s="161" t="s">
        <v>312</v>
      </c>
      <c r="AU505" s="161" t="s">
        <v>89</v>
      </c>
      <c r="AV505" s="12" t="s">
        <v>89</v>
      </c>
      <c r="AW505" s="12" t="s">
        <v>3</v>
      </c>
      <c r="AX505" s="12" t="s">
        <v>86</v>
      </c>
      <c r="AY505" s="161" t="s">
        <v>151</v>
      </c>
    </row>
    <row r="506" spans="2:65" s="1" customFormat="1" ht="16.5" customHeight="1">
      <c r="B506" s="136"/>
      <c r="C506" s="174" t="s">
        <v>1109</v>
      </c>
      <c r="D506" s="174" t="s">
        <v>374</v>
      </c>
      <c r="E506" s="175" t="s">
        <v>1110</v>
      </c>
      <c r="F506" s="176" t="s">
        <v>1111</v>
      </c>
      <c r="G506" s="177" t="s">
        <v>544</v>
      </c>
      <c r="H506" s="178">
        <v>49</v>
      </c>
      <c r="I506" s="179"/>
      <c r="J506" s="180">
        <f>ROUND(I506*H506,2)</f>
        <v>0</v>
      </c>
      <c r="K506" s="176" t="s">
        <v>310</v>
      </c>
      <c r="L506" s="181"/>
      <c r="M506" s="182" t="s">
        <v>1</v>
      </c>
      <c r="N506" s="183" t="s">
        <v>44</v>
      </c>
      <c r="P506" s="146">
        <f>O506*H506</f>
        <v>0</v>
      </c>
      <c r="Q506" s="146">
        <v>1E-3</v>
      </c>
      <c r="R506" s="146">
        <f>Q506*H506</f>
        <v>4.9000000000000002E-2</v>
      </c>
      <c r="S506" s="146">
        <v>0</v>
      </c>
      <c r="T506" s="147">
        <f>S506*H506</f>
        <v>0</v>
      </c>
      <c r="AR506" s="148" t="s">
        <v>947</v>
      </c>
      <c r="AT506" s="148" t="s">
        <v>374</v>
      </c>
      <c r="AU506" s="148" t="s">
        <v>89</v>
      </c>
      <c r="AY506" s="16" t="s">
        <v>151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6" t="s">
        <v>86</v>
      </c>
      <c r="BK506" s="149">
        <f>ROUND(I506*H506,2)</f>
        <v>0</v>
      </c>
      <c r="BL506" s="16" t="s">
        <v>947</v>
      </c>
      <c r="BM506" s="148" t="s">
        <v>1112</v>
      </c>
    </row>
    <row r="507" spans="2:65" s="1" customFormat="1" ht="19.5">
      <c r="B507" s="32"/>
      <c r="D507" s="150" t="s">
        <v>167</v>
      </c>
      <c r="F507" s="151" t="s">
        <v>1113</v>
      </c>
      <c r="I507" s="152"/>
      <c r="L507" s="32"/>
      <c r="M507" s="153"/>
      <c r="T507" s="56"/>
      <c r="AT507" s="16" t="s">
        <v>167</v>
      </c>
      <c r="AU507" s="16" t="s">
        <v>89</v>
      </c>
    </row>
    <row r="508" spans="2:65" s="1" customFormat="1" ht="16.5" customHeight="1">
      <c r="B508" s="136"/>
      <c r="C508" s="137" t="s">
        <v>1114</v>
      </c>
      <c r="D508" s="137" t="s">
        <v>154</v>
      </c>
      <c r="E508" s="138" t="s">
        <v>1115</v>
      </c>
      <c r="F508" s="139" t="s">
        <v>1116</v>
      </c>
      <c r="G508" s="140" t="s">
        <v>349</v>
      </c>
      <c r="H508" s="141">
        <v>30</v>
      </c>
      <c r="I508" s="142"/>
      <c r="J508" s="143">
        <f>ROUND(I508*H508,2)</f>
        <v>0</v>
      </c>
      <c r="K508" s="139" t="s">
        <v>310</v>
      </c>
      <c r="L508" s="32"/>
      <c r="M508" s="144" t="s">
        <v>1</v>
      </c>
      <c r="N508" s="145" t="s">
        <v>44</v>
      </c>
      <c r="P508" s="146">
        <f>O508*H508</f>
        <v>0</v>
      </c>
      <c r="Q508" s="146">
        <v>0</v>
      </c>
      <c r="R508" s="146">
        <f>Q508*H508</f>
        <v>0</v>
      </c>
      <c r="S508" s="146">
        <v>0</v>
      </c>
      <c r="T508" s="147">
        <f>S508*H508</f>
        <v>0</v>
      </c>
      <c r="AR508" s="148" t="s">
        <v>629</v>
      </c>
      <c r="AT508" s="148" t="s">
        <v>154</v>
      </c>
      <c r="AU508" s="148" t="s">
        <v>89</v>
      </c>
      <c r="AY508" s="16" t="s">
        <v>151</v>
      </c>
      <c r="BE508" s="149">
        <f>IF(N508="základní",J508,0)</f>
        <v>0</v>
      </c>
      <c r="BF508" s="149">
        <f>IF(N508="snížená",J508,0)</f>
        <v>0</v>
      </c>
      <c r="BG508" s="149">
        <f>IF(N508="zákl. přenesená",J508,0)</f>
        <v>0</v>
      </c>
      <c r="BH508" s="149">
        <f>IF(N508="sníž. přenesená",J508,0)</f>
        <v>0</v>
      </c>
      <c r="BI508" s="149">
        <f>IF(N508="nulová",J508,0)</f>
        <v>0</v>
      </c>
      <c r="BJ508" s="16" t="s">
        <v>86</v>
      </c>
      <c r="BK508" s="149">
        <f>ROUND(I508*H508,2)</f>
        <v>0</v>
      </c>
      <c r="BL508" s="16" t="s">
        <v>629</v>
      </c>
      <c r="BM508" s="148" t="s">
        <v>1117</v>
      </c>
    </row>
    <row r="509" spans="2:65" s="1" customFormat="1" ht="19.5">
      <c r="B509" s="32"/>
      <c r="D509" s="150" t="s">
        <v>167</v>
      </c>
      <c r="F509" s="151" t="s">
        <v>1118</v>
      </c>
      <c r="I509" s="152"/>
      <c r="L509" s="32"/>
      <c r="M509" s="153"/>
      <c r="T509" s="56"/>
      <c r="AT509" s="16" t="s">
        <v>167</v>
      </c>
      <c r="AU509" s="16" t="s">
        <v>89</v>
      </c>
    </row>
    <row r="510" spans="2:65" s="12" customFormat="1" ht="11.25">
      <c r="B510" s="160"/>
      <c r="D510" s="150" t="s">
        <v>312</v>
      </c>
      <c r="E510" s="161" t="s">
        <v>1</v>
      </c>
      <c r="F510" s="162" t="s">
        <v>1119</v>
      </c>
      <c r="H510" s="163">
        <v>10</v>
      </c>
      <c r="I510" s="164"/>
      <c r="L510" s="160"/>
      <c r="M510" s="165"/>
      <c r="T510" s="166"/>
      <c r="AT510" s="161" t="s">
        <v>312</v>
      </c>
      <c r="AU510" s="161" t="s">
        <v>89</v>
      </c>
      <c r="AV510" s="12" t="s">
        <v>89</v>
      </c>
      <c r="AW510" s="12" t="s">
        <v>35</v>
      </c>
      <c r="AX510" s="12" t="s">
        <v>79</v>
      </c>
      <c r="AY510" s="161" t="s">
        <v>151</v>
      </c>
    </row>
    <row r="511" spans="2:65" s="12" customFormat="1" ht="11.25">
      <c r="B511" s="160"/>
      <c r="D511" s="150" t="s">
        <v>312</v>
      </c>
      <c r="E511" s="161" t="s">
        <v>1</v>
      </c>
      <c r="F511" s="162" t="s">
        <v>1120</v>
      </c>
      <c r="H511" s="163">
        <v>20</v>
      </c>
      <c r="I511" s="164"/>
      <c r="L511" s="160"/>
      <c r="M511" s="165"/>
      <c r="T511" s="166"/>
      <c r="AT511" s="161" t="s">
        <v>312</v>
      </c>
      <c r="AU511" s="161" t="s">
        <v>89</v>
      </c>
      <c r="AV511" s="12" t="s">
        <v>89</v>
      </c>
      <c r="AW511" s="12" t="s">
        <v>35</v>
      </c>
      <c r="AX511" s="12" t="s">
        <v>79</v>
      </c>
      <c r="AY511" s="161" t="s">
        <v>151</v>
      </c>
    </row>
    <row r="512" spans="2:65" s="13" customFormat="1" ht="11.25">
      <c r="B512" s="167"/>
      <c r="D512" s="150" t="s">
        <v>312</v>
      </c>
      <c r="E512" s="168" t="s">
        <v>1</v>
      </c>
      <c r="F512" s="169" t="s">
        <v>320</v>
      </c>
      <c r="H512" s="170">
        <v>30</v>
      </c>
      <c r="I512" s="171"/>
      <c r="L512" s="167"/>
      <c r="M512" s="172"/>
      <c r="T512" s="173"/>
      <c r="AT512" s="168" t="s">
        <v>312</v>
      </c>
      <c r="AU512" s="168" t="s">
        <v>89</v>
      </c>
      <c r="AV512" s="13" t="s">
        <v>158</v>
      </c>
      <c r="AW512" s="13" t="s">
        <v>35</v>
      </c>
      <c r="AX512" s="13" t="s">
        <v>86</v>
      </c>
      <c r="AY512" s="168" t="s">
        <v>151</v>
      </c>
    </row>
    <row r="513" spans="2:65" s="1" customFormat="1" ht="16.5" customHeight="1">
      <c r="B513" s="136"/>
      <c r="C513" s="174" t="s">
        <v>1121</v>
      </c>
      <c r="D513" s="174" t="s">
        <v>374</v>
      </c>
      <c r="E513" s="175" t="s">
        <v>1122</v>
      </c>
      <c r="F513" s="176" t="s">
        <v>1123</v>
      </c>
      <c r="G513" s="177" t="s">
        <v>349</v>
      </c>
      <c r="H513" s="178">
        <v>30</v>
      </c>
      <c r="I513" s="179"/>
      <c r="J513" s="180">
        <f>ROUND(I513*H513,2)</f>
        <v>0</v>
      </c>
      <c r="K513" s="176" t="s">
        <v>310</v>
      </c>
      <c r="L513" s="181"/>
      <c r="M513" s="182" t="s">
        <v>1</v>
      </c>
      <c r="N513" s="183" t="s">
        <v>44</v>
      </c>
      <c r="P513" s="146">
        <f>O513*H513</f>
        <v>0</v>
      </c>
      <c r="Q513" s="146">
        <v>6.8999999999999997E-4</v>
      </c>
      <c r="R513" s="146">
        <f>Q513*H513</f>
        <v>2.07E-2</v>
      </c>
      <c r="S513" s="146">
        <v>0</v>
      </c>
      <c r="T513" s="147">
        <f>S513*H513</f>
        <v>0</v>
      </c>
      <c r="AR513" s="148" t="s">
        <v>947</v>
      </c>
      <c r="AT513" s="148" t="s">
        <v>374</v>
      </c>
      <c r="AU513" s="148" t="s">
        <v>89</v>
      </c>
      <c r="AY513" s="16" t="s">
        <v>151</v>
      </c>
      <c r="BE513" s="149">
        <f>IF(N513="základní",J513,0)</f>
        <v>0</v>
      </c>
      <c r="BF513" s="149">
        <f>IF(N513="snížená",J513,0)</f>
        <v>0</v>
      </c>
      <c r="BG513" s="149">
        <f>IF(N513="zákl. přenesená",J513,0)</f>
        <v>0</v>
      </c>
      <c r="BH513" s="149">
        <f>IF(N513="sníž. přenesená",J513,0)</f>
        <v>0</v>
      </c>
      <c r="BI513" s="149">
        <f>IF(N513="nulová",J513,0)</f>
        <v>0</v>
      </c>
      <c r="BJ513" s="16" t="s">
        <v>86</v>
      </c>
      <c r="BK513" s="149">
        <f>ROUND(I513*H513,2)</f>
        <v>0</v>
      </c>
      <c r="BL513" s="16" t="s">
        <v>947</v>
      </c>
      <c r="BM513" s="148" t="s">
        <v>1124</v>
      </c>
    </row>
    <row r="514" spans="2:65" s="12" customFormat="1" ht="11.25">
      <c r="B514" s="160"/>
      <c r="D514" s="150" t="s">
        <v>312</v>
      </c>
      <c r="F514" s="162" t="s">
        <v>1125</v>
      </c>
      <c r="H514" s="163">
        <v>30</v>
      </c>
      <c r="I514" s="164"/>
      <c r="L514" s="160"/>
      <c r="M514" s="165"/>
      <c r="T514" s="166"/>
      <c r="AT514" s="161" t="s">
        <v>312</v>
      </c>
      <c r="AU514" s="161" t="s">
        <v>89</v>
      </c>
      <c r="AV514" s="12" t="s">
        <v>89</v>
      </c>
      <c r="AW514" s="12" t="s">
        <v>3</v>
      </c>
      <c r="AX514" s="12" t="s">
        <v>86</v>
      </c>
      <c r="AY514" s="161" t="s">
        <v>151</v>
      </c>
    </row>
    <row r="515" spans="2:65" s="1" customFormat="1" ht="21.75" customHeight="1">
      <c r="B515" s="136"/>
      <c r="C515" s="137" t="s">
        <v>1126</v>
      </c>
      <c r="D515" s="137" t="s">
        <v>154</v>
      </c>
      <c r="E515" s="138" t="s">
        <v>1127</v>
      </c>
      <c r="F515" s="139" t="s">
        <v>1128</v>
      </c>
      <c r="G515" s="140" t="s">
        <v>354</v>
      </c>
      <c r="H515" s="141">
        <v>1</v>
      </c>
      <c r="I515" s="142"/>
      <c r="J515" s="143">
        <f>ROUND(I515*H515,2)</f>
        <v>0</v>
      </c>
      <c r="K515" s="139" t="s">
        <v>310</v>
      </c>
      <c r="L515" s="32"/>
      <c r="M515" s="144" t="s">
        <v>1</v>
      </c>
      <c r="N515" s="145" t="s">
        <v>44</v>
      </c>
      <c r="P515" s="146">
        <f>O515*H515</f>
        <v>0</v>
      </c>
      <c r="Q515" s="146">
        <v>0.37430000000000002</v>
      </c>
      <c r="R515" s="146">
        <f>Q515*H515</f>
        <v>0.37430000000000002</v>
      </c>
      <c r="S515" s="146">
        <v>0</v>
      </c>
      <c r="T515" s="147">
        <f>S515*H515</f>
        <v>0</v>
      </c>
      <c r="AR515" s="148" t="s">
        <v>629</v>
      </c>
      <c r="AT515" s="148" t="s">
        <v>154</v>
      </c>
      <c r="AU515" s="148" t="s">
        <v>89</v>
      </c>
      <c r="AY515" s="16" t="s">
        <v>151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6" t="s">
        <v>86</v>
      </c>
      <c r="BK515" s="149">
        <f>ROUND(I515*H515,2)</f>
        <v>0</v>
      </c>
      <c r="BL515" s="16" t="s">
        <v>629</v>
      </c>
      <c r="BM515" s="148" t="s">
        <v>1129</v>
      </c>
    </row>
    <row r="516" spans="2:65" s="1" customFormat="1" ht="19.5">
      <c r="B516" s="32"/>
      <c r="D516" s="150" t="s">
        <v>167</v>
      </c>
      <c r="F516" s="151" t="s">
        <v>1130</v>
      </c>
      <c r="I516" s="152"/>
      <c r="L516" s="32"/>
      <c r="M516" s="153"/>
      <c r="T516" s="56"/>
      <c r="AT516" s="16" t="s">
        <v>167</v>
      </c>
      <c r="AU516" s="16" t="s">
        <v>89</v>
      </c>
    </row>
    <row r="517" spans="2:65" s="1" customFormat="1" ht="16.5" customHeight="1">
      <c r="B517" s="136"/>
      <c r="C517" s="174" t="s">
        <v>1131</v>
      </c>
      <c r="D517" s="174" t="s">
        <v>374</v>
      </c>
      <c r="E517" s="175" t="s">
        <v>1132</v>
      </c>
      <c r="F517" s="176" t="s">
        <v>1133</v>
      </c>
      <c r="G517" s="177" t="s">
        <v>354</v>
      </c>
      <c r="H517" s="178">
        <v>1</v>
      </c>
      <c r="I517" s="179"/>
      <c r="J517" s="180">
        <f>ROUND(I517*H517,2)</f>
        <v>0</v>
      </c>
      <c r="K517" s="176" t="s">
        <v>1</v>
      </c>
      <c r="L517" s="181"/>
      <c r="M517" s="182" t="s">
        <v>1</v>
      </c>
      <c r="N517" s="183" t="s">
        <v>44</v>
      </c>
      <c r="P517" s="146">
        <f>O517*H517</f>
        <v>0</v>
      </c>
      <c r="Q517" s="146">
        <v>0</v>
      </c>
      <c r="R517" s="146">
        <f>Q517*H517</f>
        <v>0</v>
      </c>
      <c r="S517" s="146">
        <v>0</v>
      </c>
      <c r="T517" s="147">
        <f>S517*H517</f>
        <v>0</v>
      </c>
      <c r="AR517" s="148" t="s">
        <v>1134</v>
      </c>
      <c r="AT517" s="148" t="s">
        <v>374</v>
      </c>
      <c r="AU517" s="148" t="s">
        <v>89</v>
      </c>
      <c r="AY517" s="16" t="s">
        <v>151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6" t="s">
        <v>86</v>
      </c>
      <c r="BK517" s="149">
        <f>ROUND(I517*H517,2)</f>
        <v>0</v>
      </c>
      <c r="BL517" s="16" t="s">
        <v>629</v>
      </c>
      <c r="BM517" s="148" t="s">
        <v>1135</v>
      </c>
    </row>
    <row r="518" spans="2:65" s="1" customFormat="1" ht="16.5" customHeight="1">
      <c r="B518" s="136"/>
      <c r="C518" s="137" t="s">
        <v>1136</v>
      </c>
      <c r="D518" s="137" t="s">
        <v>154</v>
      </c>
      <c r="E518" s="138" t="s">
        <v>1137</v>
      </c>
      <c r="F518" s="139" t="s">
        <v>1138</v>
      </c>
      <c r="G518" s="140" t="s">
        <v>354</v>
      </c>
      <c r="H518" s="141">
        <v>1</v>
      </c>
      <c r="I518" s="142"/>
      <c r="J518" s="143">
        <f>ROUND(I518*H518,2)</f>
        <v>0</v>
      </c>
      <c r="K518" s="139" t="s">
        <v>310</v>
      </c>
      <c r="L518" s="32"/>
      <c r="M518" s="144" t="s">
        <v>1</v>
      </c>
      <c r="N518" s="145" t="s">
        <v>44</v>
      </c>
      <c r="P518" s="146">
        <f>O518*H518</f>
        <v>0</v>
      </c>
      <c r="Q518" s="146">
        <v>0</v>
      </c>
      <c r="R518" s="146">
        <f>Q518*H518</f>
        <v>0</v>
      </c>
      <c r="S518" s="146">
        <v>0</v>
      </c>
      <c r="T518" s="147">
        <f>S518*H518</f>
        <v>0</v>
      </c>
      <c r="AR518" s="148" t="s">
        <v>629</v>
      </c>
      <c r="AT518" s="148" t="s">
        <v>154</v>
      </c>
      <c r="AU518" s="148" t="s">
        <v>89</v>
      </c>
      <c r="AY518" s="16" t="s">
        <v>151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6" t="s">
        <v>86</v>
      </c>
      <c r="BK518" s="149">
        <f>ROUND(I518*H518,2)</f>
        <v>0</v>
      </c>
      <c r="BL518" s="16" t="s">
        <v>629</v>
      </c>
      <c r="BM518" s="148" t="s">
        <v>1139</v>
      </c>
    </row>
    <row r="519" spans="2:65" s="1" customFormat="1" ht="16.5" customHeight="1">
      <c r="B519" s="136"/>
      <c r="C519" s="174" t="s">
        <v>1140</v>
      </c>
      <c r="D519" s="174" t="s">
        <v>374</v>
      </c>
      <c r="E519" s="175" t="s">
        <v>1141</v>
      </c>
      <c r="F519" s="176" t="s">
        <v>1142</v>
      </c>
      <c r="G519" s="177" t="s">
        <v>354</v>
      </c>
      <c r="H519" s="178">
        <v>1</v>
      </c>
      <c r="I519" s="179"/>
      <c r="J519" s="180">
        <f>ROUND(I519*H519,2)</f>
        <v>0</v>
      </c>
      <c r="K519" s="176" t="s">
        <v>1</v>
      </c>
      <c r="L519" s="181"/>
      <c r="M519" s="182" t="s">
        <v>1</v>
      </c>
      <c r="N519" s="183" t="s">
        <v>44</v>
      </c>
      <c r="P519" s="146">
        <f>O519*H519</f>
        <v>0</v>
      </c>
      <c r="Q519" s="146">
        <v>0</v>
      </c>
      <c r="R519" s="146">
        <f>Q519*H519</f>
        <v>0</v>
      </c>
      <c r="S519" s="146">
        <v>0</v>
      </c>
      <c r="T519" s="147">
        <f>S519*H519</f>
        <v>0</v>
      </c>
      <c r="AR519" s="148" t="s">
        <v>1134</v>
      </c>
      <c r="AT519" s="148" t="s">
        <v>374</v>
      </c>
      <c r="AU519" s="148" t="s">
        <v>89</v>
      </c>
      <c r="AY519" s="16" t="s">
        <v>151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6" t="s">
        <v>86</v>
      </c>
      <c r="BK519" s="149">
        <f>ROUND(I519*H519,2)</f>
        <v>0</v>
      </c>
      <c r="BL519" s="16" t="s">
        <v>629</v>
      </c>
      <c r="BM519" s="148" t="s">
        <v>1143</v>
      </c>
    </row>
    <row r="520" spans="2:65" s="1" customFormat="1" ht="21.75" customHeight="1">
      <c r="B520" s="136"/>
      <c r="C520" s="137" t="s">
        <v>1144</v>
      </c>
      <c r="D520" s="137" t="s">
        <v>154</v>
      </c>
      <c r="E520" s="138" t="s">
        <v>1145</v>
      </c>
      <c r="F520" s="139" t="s">
        <v>1146</v>
      </c>
      <c r="G520" s="140" t="s">
        <v>354</v>
      </c>
      <c r="H520" s="141">
        <v>1</v>
      </c>
      <c r="I520" s="142"/>
      <c r="J520" s="143">
        <f>ROUND(I520*H520,2)</f>
        <v>0</v>
      </c>
      <c r="K520" s="139" t="s">
        <v>1</v>
      </c>
      <c r="L520" s="32"/>
      <c r="M520" s="144" t="s">
        <v>1</v>
      </c>
      <c r="N520" s="145" t="s">
        <v>44</v>
      </c>
      <c r="P520" s="146">
        <f>O520*H520</f>
        <v>0</v>
      </c>
      <c r="Q520" s="146">
        <v>2.4660000000000002</v>
      </c>
      <c r="R520" s="146">
        <f>Q520*H520</f>
        <v>2.4660000000000002</v>
      </c>
      <c r="S520" s="146">
        <v>0</v>
      </c>
      <c r="T520" s="147">
        <f>S520*H520</f>
        <v>0</v>
      </c>
      <c r="AR520" s="148" t="s">
        <v>629</v>
      </c>
      <c r="AT520" s="148" t="s">
        <v>154</v>
      </c>
      <c r="AU520" s="148" t="s">
        <v>89</v>
      </c>
      <c r="AY520" s="16" t="s">
        <v>151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6" t="s">
        <v>86</v>
      </c>
      <c r="BK520" s="149">
        <f>ROUND(I520*H520,2)</f>
        <v>0</v>
      </c>
      <c r="BL520" s="16" t="s">
        <v>629</v>
      </c>
      <c r="BM520" s="148" t="s">
        <v>1147</v>
      </c>
    </row>
    <row r="521" spans="2:65" s="1" customFormat="1" ht="19.5">
      <c r="B521" s="32"/>
      <c r="D521" s="150" t="s">
        <v>167</v>
      </c>
      <c r="F521" s="151" t="s">
        <v>1148</v>
      </c>
      <c r="I521" s="152"/>
      <c r="L521" s="32"/>
      <c r="M521" s="191"/>
      <c r="N521" s="156"/>
      <c r="O521" s="156"/>
      <c r="P521" s="156"/>
      <c r="Q521" s="156"/>
      <c r="R521" s="156"/>
      <c r="S521" s="156"/>
      <c r="T521" s="192"/>
      <c r="AT521" s="16" t="s">
        <v>167</v>
      </c>
      <c r="AU521" s="16" t="s">
        <v>89</v>
      </c>
    </row>
    <row r="522" spans="2:65" s="1" customFormat="1" ht="6.95" customHeight="1">
      <c r="B522" s="44"/>
      <c r="C522" s="45"/>
      <c r="D522" s="45"/>
      <c r="E522" s="45"/>
      <c r="F522" s="45"/>
      <c r="G522" s="45"/>
      <c r="H522" s="45"/>
      <c r="I522" s="45"/>
      <c r="J522" s="45"/>
      <c r="K522" s="45"/>
      <c r="L522" s="32"/>
    </row>
  </sheetData>
  <autoFilter ref="C133:K521" xr:uid="{00000000-0009-0000-0000-000002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46" s="1" customFormat="1" ht="12" customHeight="1">
      <c r="B8" s="32"/>
      <c r="D8" s="26" t="s">
        <v>123</v>
      </c>
      <c r="L8" s="32"/>
    </row>
    <row r="9" spans="2:46" s="1" customFormat="1" ht="16.5" customHeight="1">
      <c r="B9" s="32"/>
      <c r="E9" s="208" t="s">
        <v>1149</v>
      </c>
      <c r="F9" s="248"/>
      <c r="G9" s="248"/>
      <c r="H9" s="248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4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4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ROUND((SUM(BE130:BE361)),  2)</f>
        <v>0</v>
      </c>
      <c r="I33" s="96">
        <v>0.21</v>
      </c>
      <c r="J33" s="86">
        <f>ROUND(((SUM(BE130:BE361))*I33),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ROUND((SUM(BF130:BF361)),  2)</f>
        <v>0</v>
      </c>
      <c r="I34" s="96">
        <v>0.12</v>
      </c>
      <c r="J34" s="86">
        <f>ROUND(((SUM(BF130:BF361))*I34),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ROUND((SUM(BG130:BG361)),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ROUND((SUM(BH130:BH361)),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ROUND((SUM(BI130:BI361)),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SO 02 - Rybí přechod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J130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286</v>
      </c>
      <c r="E97" s="110"/>
      <c r="F97" s="110"/>
      <c r="G97" s="110"/>
      <c r="H97" s="110"/>
      <c r="I97" s="110"/>
      <c r="J97" s="111">
        <f>J131</f>
        <v>0</v>
      </c>
      <c r="L97" s="108"/>
    </row>
    <row r="98" spans="2:12" s="9" customFormat="1" ht="19.899999999999999" customHeight="1">
      <c r="B98" s="112"/>
      <c r="D98" s="113" t="s">
        <v>287</v>
      </c>
      <c r="E98" s="114"/>
      <c r="F98" s="114"/>
      <c r="G98" s="114"/>
      <c r="H98" s="114"/>
      <c r="I98" s="114"/>
      <c r="J98" s="115">
        <f>J132</f>
        <v>0</v>
      </c>
      <c r="L98" s="112"/>
    </row>
    <row r="99" spans="2:12" s="9" customFormat="1" ht="19.899999999999999" customHeight="1">
      <c r="B99" s="112"/>
      <c r="D99" s="113" t="s">
        <v>288</v>
      </c>
      <c r="E99" s="114"/>
      <c r="F99" s="114"/>
      <c r="G99" s="114"/>
      <c r="H99" s="114"/>
      <c r="I99" s="114"/>
      <c r="J99" s="115">
        <f>J215</f>
        <v>0</v>
      </c>
      <c r="L99" s="112"/>
    </row>
    <row r="100" spans="2:12" s="9" customFormat="1" ht="19.899999999999999" customHeight="1">
      <c r="B100" s="112"/>
      <c r="D100" s="113" t="s">
        <v>289</v>
      </c>
      <c r="E100" s="114"/>
      <c r="F100" s="114"/>
      <c r="G100" s="114"/>
      <c r="H100" s="114"/>
      <c r="I100" s="114"/>
      <c r="J100" s="115">
        <f>J223</f>
        <v>0</v>
      </c>
      <c r="L100" s="112"/>
    </row>
    <row r="101" spans="2:12" s="9" customFormat="1" ht="19.899999999999999" customHeight="1">
      <c r="B101" s="112"/>
      <c r="D101" s="113" t="s">
        <v>290</v>
      </c>
      <c r="E101" s="114"/>
      <c r="F101" s="114"/>
      <c r="G101" s="114"/>
      <c r="H101" s="114"/>
      <c r="I101" s="114"/>
      <c r="J101" s="115">
        <f>J252</f>
        <v>0</v>
      </c>
      <c r="L101" s="112"/>
    </row>
    <row r="102" spans="2:12" s="9" customFormat="1" ht="19.899999999999999" customHeight="1">
      <c r="B102" s="112"/>
      <c r="D102" s="113" t="s">
        <v>292</v>
      </c>
      <c r="E102" s="114"/>
      <c r="F102" s="114"/>
      <c r="G102" s="114"/>
      <c r="H102" s="114"/>
      <c r="I102" s="114"/>
      <c r="J102" s="115">
        <f>J264</f>
        <v>0</v>
      </c>
      <c r="L102" s="112"/>
    </row>
    <row r="103" spans="2:12" s="9" customFormat="1" ht="19.899999999999999" customHeight="1">
      <c r="B103" s="112"/>
      <c r="D103" s="113" t="s">
        <v>293</v>
      </c>
      <c r="E103" s="114"/>
      <c r="F103" s="114"/>
      <c r="G103" s="114"/>
      <c r="H103" s="114"/>
      <c r="I103" s="114"/>
      <c r="J103" s="115">
        <f>J291</f>
        <v>0</v>
      </c>
      <c r="L103" s="112"/>
    </row>
    <row r="104" spans="2:12" s="9" customFormat="1" ht="19.899999999999999" customHeight="1">
      <c r="B104" s="112"/>
      <c r="D104" s="113" t="s">
        <v>294</v>
      </c>
      <c r="E104" s="114"/>
      <c r="F104" s="114"/>
      <c r="G104" s="114"/>
      <c r="H104" s="114"/>
      <c r="I104" s="114"/>
      <c r="J104" s="115">
        <f>J324</f>
        <v>0</v>
      </c>
      <c r="L104" s="112"/>
    </row>
    <row r="105" spans="2:12" s="9" customFormat="1" ht="19.899999999999999" customHeight="1">
      <c r="B105" s="112"/>
      <c r="D105" s="113" t="s">
        <v>295</v>
      </c>
      <c r="E105" s="114"/>
      <c r="F105" s="114"/>
      <c r="G105" s="114"/>
      <c r="H105" s="114"/>
      <c r="I105" s="114"/>
      <c r="J105" s="115">
        <f>J329</f>
        <v>0</v>
      </c>
      <c r="L105" s="112"/>
    </row>
    <row r="106" spans="2:12" s="8" customFormat="1" ht="24.95" customHeight="1">
      <c r="B106" s="108"/>
      <c r="D106" s="109" t="s">
        <v>297</v>
      </c>
      <c r="E106" s="110"/>
      <c r="F106" s="110"/>
      <c r="G106" s="110"/>
      <c r="H106" s="110"/>
      <c r="I106" s="110"/>
      <c r="J106" s="111">
        <f>J331</f>
        <v>0</v>
      </c>
      <c r="L106" s="108"/>
    </row>
    <row r="107" spans="2:12" s="9" customFormat="1" ht="19.899999999999999" customHeight="1">
      <c r="B107" s="112"/>
      <c r="D107" s="113" t="s">
        <v>1150</v>
      </c>
      <c r="E107" s="114"/>
      <c r="F107" s="114"/>
      <c r="G107" s="114"/>
      <c r="H107" s="114"/>
      <c r="I107" s="114"/>
      <c r="J107" s="115">
        <f>J332</f>
        <v>0</v>
      </c>
      <c r="L107" s="112"/>
    </row>
    <row r="108" spans="2:12" s="9" customFormat="1" ht="19.899999999999999" customHeight="1">
      <c r="B108" s="112"/>
      <c r="D108" s="113" t="s">
        <v>301</v>
      </c>
      <c r="E108" s="114"/>
      <c r="F108" s="114"/>
      <c r="G108" s="114"/>
      <c r="H108" s="114"/>
      <c r="I108" s="114"/>
      <c r="J108" s="115">
        <f>J336</f>
        <v>0</v>
      </c>
      <c r="L108" s="112"/>
    </row>
    <row r="109" spans="2:12" s="8" customFormat="1" ht="24.95" customHeight="1">
      <c r="B109" s="108"/>
      <c r="D109" s="109" t="s">
        <v>302</v>
      </c>
      <c r="E109" s="110"/>
      <c r="F109" s="110"/>
      <c r="G109" s="110"/>
      <c r="H109" s="110"/>
      <c r="I109" s="110"/>
      <c r="J109" s="111">
        <f>J357</f>
        <v>0</v>
      </c>
      <c r="L109" s="108"/>
    </row>
    <row r="110" spans="2:12" s="9" customFormat="1" ht="19.899999999999999" customHeight="1">
      <c r="B110" s="112"/>
      <c r="D110" s="113" t="s">
        <v>1151</v>
      </c>
      <c r="E110" s="114"/>
      <c r="F110" s="114"/>
      <c r="G110" s="114"/>
      <c r="H110" s="114"/>
      <c r="I110" s="114"/>
      <c r="J110" s="115">
        <f>J358</f>
        <v>0</v>
      </c>
      <c r="L110" s="112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0" t="s">
        <v>135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6" t="s">
        <v>16</v>
      </c>
      <c r="L119" s="32"/>
    </row>
    <row r="120" spans="2:12" s="1" customFormat="1" ht="16.5" customHeight="1">
      <c r="B120" s="32"/>
      <c r="E120" s="246" t="str">
        <f>E7</f>
        <v>02.060 Opatření v úseku Brantice, OHO, dílčí stavba 02.061 Jez Brantice, stavba č. 5882</v>
      </c>
      <c r="F120" s="247"/>
      <c r="G120" s="247"/>
      <c r="H120" s="247"/>
      <c r="L120" s="32"/>
    </row>
    <row r="121" spans="2:12" s="1" customFormat="1" ht="12" customHeight="1">
      <c r="B121" s="32"/>
      <c r="C121" s="26" t="s">
        <v>123</v>
      </c>
      <c r="L121" s="32"/>
    </row>
    <row r="122" spans="2:12" s="1" customFormat="1" ht="16.5" customHeight="1">
      <c r="B122" s="32"/>
      <c r="E122" s="208" t="str">
        <f>E9</f>
        <v>SO 02 - Rybí přechod</v>
      </c>
      <c r="F122" s="248"/>
      <c r="G122" s="248"/>
      <c r="H122" s="248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6" t="s">
        <v>21</v>
      </c>
      <c r="F124" s="24" t="str">
        <f>F12</f>
        <v>Krnov</v>
      </c>
      <c r="I124" s="26" t="s">
        <v>23</v>
      </c>
      <c r="J124" s="52" t="str">
        <f>IF(J12="","",J12)</f>
        <v>15. 6. 2022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6" t="s">
        <v>27</v>
      </c>
      <c r="F126" s="24" t="str">
        <f>E15</f>
        <v>Povodí Odry, státní podnik</v>
      </c>
      <c r="I126" s="26" t="s">
        <v>33</v>
      </c>
      <c r="J126" s="30" t="str">
        <f>E21</f>
        <v xml:space="preserve"> </v>
      </c>
      <c r="L126" s="32"/>
    </row>
    <row r="127" spans="2:12" s="1" customFormat="1" ht="25.7" customHeight="1">
      <c r="B127" s="32"/>
      <c r="C127" s="26" t="s">
        <v>31</v>
      </c>
      <c r="F127" s="24" t="str">
        <f>IF(E18="","",E18)</f>
        <v>Vyplň údaj</v>
      </c>
      <c r="I127" s="26" t="s">
        <v>36</v>
      </c>
      <c r="J127" s="30" t="str">
        <f>E24</f>
        <v>Ing. Michal Jendruščák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136</v>
      </c>
      <c r="D129" s="118" t="s">
        <v>64</v>
      </c>
      <c r="E129" s="118" t="s">
        <v>60</v>
      </c>
      <c r="F129" s="118" t="s">
        <v>61</v>
      </c>
      <c r="G129" s="118" t="s">
        <v>137</v>
      </c>
      <c r="H129" s="118" t="s">
        <v>138</v>
      </c>
      <c r="I129" s="118" t="s">
        <v>139</v>
      </c>
      <c r="J129" s="118" t="s">
        <v>127</v>
      </c>
      <c r="K129" s="119" t="s">
        <v>140</v>
      </c>
      <c r="L129" s="116"/>
      <c r="M129" s="59" t="s">
        <v>1</v>
      </c>
      <c r="N129" s="60" t="s">
        <v>43</v>
      </c>
      <c r="O129" s="60" t="s">
        <v>141</v>
      </c>
      <c r="P129" s="60" t="s">
        <v>142</v>
      </c>
      <c r="Q129" s="60" t="s">
        <v>143</v>
      </c>
      <c r="R129" s="60" t="s">
        <v>144</v>
      </c>
      <c r="S129" s="60" t="s">
        <v>145</v>
      </c>
      <c r="T129" s="61" t="s">
        <v>146</v>
      </c>
    </row>
    <row r="130" spans="2:65" s="1" customFormat="1" ht="22.9" customHeight="1">
      <c r="B130" s="32"/>
      <c r="C130" s="64" t="s">
        <v>147</v>
      </c>
      <c r="J130" s="120">
        <f>BK130</f>
        <v>0</v>
      </c>
      <c r="L130" s="32"/>
      <c r="M130" s="62"/>
      <c r="N130" s="53"/>
      <c r="O130" s="53"/>
      <c r="P130" s="121">
        <f>P131+P331+P357</f>
        <v>0</v>
      </c>
      <c r="Q130" s="53"/>
      <c r="R130" s="121">
        <f>R131+R331+R357</f>
        <v>512.34750049000002</v>
      </c>
      <c r="S130" s="53"/>
      <c r="T130" s="122">
        <f>T131+T331+T357</f>
        <v>149.06819999999999</v>
      </c>
      <c r="AT130" s="16" t="s">
        <v>78</v>
      </c>
      <c r="AU130" s="16" t="s">
        <v>129</v>
      </c>
      <c r="BK130" s="123">
        <f>BK131+BK331+BK357</f>
        <v>0</v>
      </c>
    </row>
    <row r="131" spans="2:65" s="11" customFormat="1" ht="25.9" customHeight="1">
      <c r="B131" s="124"/>
      <c r="D131" s="125" t="s">
        <v>78</v>
      </c>
      <c r="E131" s="126" t="s">
        <v>304</v>
      </c>
      <c r="F131" s="126" t="s">
        <v>305</v>
      </c>
      <c r="I131" s="127"/>
      <c r="J131" s="128">
        <f>BK131</f>
        <v>0</v>
      </c>
      <c r="L131" s="124"/>
      <c r="M131" s="129"/>
      <c r="P131" s="130">
        <f>P132+P215+P223+P252+P264+P291+P324+P329</f>
        <v>0</v>
      </c>
      <c r="R131" s="130">
        <f>R132+R215+R223+R252+R264+R291+R324+R329</f>
        <v>511.34337048999998</v>
      </c>
      <c r="T131" s="131">
        <f>T132+T215+T223+T252+T264+T291+T324+T329</f>
        <v>149.06819999999999</v>
      </c>
      <c r="AR131" s="125" t="s">
        <v>86</v>
      </c>
      <c r="AT131" s="132" t="s">
        <v>78</v>
      </c>
      <c r="AU131" s="132" t="s">
        <v>79</v>
      </c>
      <c r="AY131" s="125" t="s">
        <v>151</v>
      </c>
      <c r="BK131" s="133">
        <f>BK132+BK215+BK223+BK252+BK264+BK291+BK324+BK329</f>
        <v>0</v>
      </c>
    </row>
    <row r="132" spans="2:65" s="11" customFormat="1" ht="22.9" customHeight="1">
      <c r="B132" s="124"/>
      <c r="D132" s="125" t="s">
        <v>78</v>
      </c>
      <c r="E132" s="134" t="s">
        <v>86</v>
      </c>
      <c r="F132" s="134" t="s">
        <v>306</v>
      </c>
      <c r="I132" s="127"/>
      <c r="J132" s="135">
        <f>BK132</f>
        <v>0</v>
      </c>
      <c r="L132" s="124"/>
      <c r="M132" s="129"/>
      <c r="P132" s="130">
        <f>SUM(P133:P214)</f>
        <v>0</v>
      </c>
      <c r="R132" s="130">
        <f>SUM(R133:R214)</f>
        <v>84.591586000000007</v>
      </c>
      <c r="T132" s="131">
        <f>SUM(T133:T214)</f>
        <v>132.13200000000001</v>
      </c>
      <c r="AR132" s="125" t="s">
        <v>86</v>
      </c>
      <c r="AT132" s="132" t="s">
        <v>78</v>
      </c>
      <c r="AU132" s="132" t="s">
        <v>86</v>
      </c>
      <c r="AY132" s="125" t="s">
        <v>151</v>
      </c>
      <c r="BK132" s="133">
        <f>SUM(BK133:BK214)</f>
        <v>0</v>
      </c>
    </row>
    <row r="133" spans="2:65" s="1" customFormat="1" ht="16.5" customHeight="1">
      <c r="B133" s="136"/>
      <c r="C133" s="137" t="s">
        <v>86</v>
      </c>
      <c r="D133" s="137" t="s">
        <v>154</v>
      </c>
      <c r="E133" s="138" t="s">
        <v>307</v>
      </c>
      <c r="F133" s="139" t="s">
        <v>308</v>
      </c>
      <c r="G133" s="140" t="s">
        <v>309</v>
      </c>
      <c r="H133" s="141">
        <v>72.599999999999994</v>
      </c>
      <c r="I133" s="142"/>
      <c r="J133" s="143">
        <f>ROUND(I133*H133,2)</f>
        <v>0</v>
      </c>
      <c r="K133" s="139" t="s">
        <v>310</v>
      </c>
      <c r="L133" s="32"/>
      <c r="M133" s="144" t="s">
        <v>1</v>
      </c>
      <c r="N133" s="145" t="s">
        <v>44</v>
      </c>
      <c r="P133" s="146">
        <f>O133*H133</f>
        <v>0</v>
      </c>
      <c r="Q133" s="146">
        <v>0</v>
      </c>
      <c r="R133" s="146">
        <f>Q133*H133</f>
        <v>0</v>
      </c>
      <c r="S133" s="146">
        <v>1.82</v>
      </c>
      <c r="T133" s="147">
        <f>S133*H133</f>
        <v>132.13200000000001</v>
      </c>
      <c r="AR133" s="148" t="s">
        <v>158</v>
      </c>
      <c r="AT133" s="148" t="s">
        <v>154</v>
      </c>
      <c r="AU133" s="148" t="s">
        <v>89</v>
      </c>
      <c r="AY133" s="16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86</v>
      </c>
      <c r="BK133" s="149">
        <f>ROUND(I133*H133,2)</f>
        <v>0</v>
      </c>
      <c r="BL133" s="16" t="s">
        <v>158</v>
      </c>
      <c r="BM133" s="148" t="s">
        <v>1152</v>
      </c>
    </row>
    <row r="134" spans="2:65" s="12" customFormat="1" ht="11.25">
      <c r="B134" s="160"/>
      <c r="D134" s="150" t="s">
        <v>312</v>
      </c>
      <c r="E134" s="161" t="s">
        <v>1</v>
      </c>
      <c r="F134" s="162" t="s">
        <v>1153</v>
      </c>
      <c r="H134" s="163">
        <v>72.599999999999994</v>
      </c>
      <c r="I134" s="164"/>
      <c r="L134" s="160"/>
      <c r="M134" s="165"/>
      <c r="T134" s="166"/>
      <c r="AT134" s="161" t="s">
        <v>312</v>
      </c>
      <c r="AU134" s="161" t="s">
        <v>89</v>
      </c>
      <c r="AV134" s="12" t="s">
        <v>89</v>
      </c>
      <c r="AW134" s="12" t="s">
        <v>35</v>
      </c>
      <c r="AX134" s="12" t="s">
        <v>86</v>
      </c>
      <c r="AY134" s="161" t="s">
        <v>151</v>
      </c>
    </row>
    <row r="135" spans="2:65" s="1" customFormat="1" ht="16.5" customHeight="1">
      <c r="B135" s="136"/>
      <c r="C135" s="137" t="s">
        <v>89</v>
      </c>
      <c r="D135" s="137" t="s">
        <v>154</v>
      </c>
      <c r="E135" s="138" t="s">
        <v>314</v>
      </c>
      <c r="F135" s="139" t="s">
        <v>315</v>
      </c>
      <c r="G135" s="140" t="s">
        <v>316</v>
      </c>
      <c r="H135" s="141">
        <v>960</v>
      </c>
      <c r="I135" s="142"/>
      <c r="J135" s="143">
        <f>ROUND(I135*H135,2)</f>
        <v>0</v>
      </c>
      <c r="K135" s="139" t="s">
        <v>310</v>
      </c>
      <c r="L135" s="32"/>
      <c r="M135" s="144" t="s">
        <v>1</v>
      </c>
      <c r="N135" s="145" t="s">
        <v>44</v>
      </c>
      <c r="P135" s="146">
        <f>O135*H135</f>
        <v>0</v>
      </c>
      <c r="Q135" s="146">
        <v>3.0000000000000001E-5</v>
      </c>
      <c r="R135" s="146">
        <f>Q135*H135</f>
        <v>2.8799999999999999E-2</v>
      </c>
      <c r="S135" s="146">
        <v>0</v>
      </c>
      <c r="T135" s="147">
        <f>S135*H135</f>
        <v>0</v>
      </c>
      <c r="AR135" s="148" t="s">
        <v>158</v>
      </c>
      <c r="AT135" s="148" t="s">
        <v>154</v>
      </c>
      <c r="AU135" s="148" t="s">
        <v>89</v>
      </c>
      <c r="AY135" s="16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86</v>
      </c>
      <c r="BK135" s="149">
        <f>ROUND(I135*H135,2)</f>
        <v>0</v>
      </c>
      <c r="BL135" s="16" t="s">
        <v>158</v>
      </c>
      <c r="BM135" s="148" t="s">
        <v>1154</v>
      </c>
    </row>
    <row r="136" spans="2:65" s="12" customFormat="1" ht="11.25">
      <c r="B136" s="160"/>
      <c r="D136" s="150" t="s">
        <v>312</v>
      </c>
      <c r="E136" s="161" t="s">
        <v>1</v>
      </c>
      <c r="F136" s="162" t="s">
        <v>1155</v>
      </c>
      <c r="H136" s="163">
        <v>960</v>
      </c>
      <c r="I136" s="164"/>
      <c r="L136" s="160"/>
      <c r="M136" s="165"/>
      <c r="T136" s="166"/>
      <c r="AT136" s="161" t="s">
        <v>312</v>
      </c>
      <c r="AU136" s="161" t="s">
        <v>89</v>
      </c>
      <c r="AV136" s="12" t="s">
        <v>89</v>
      </c>
      <c r="AW136" s="12" t="s">
        <v>35</v>
      </c>
      <c r="AX136" s="12" t="s">
        <v>86</v>
      </c>
      <c r="AY136" s="161" t="s">
        <v>151</v>
      </c>
    </row>
    <row r="137" spans="2:65" s="1" customFormat="1" ht="16.5" customHeight="1">
      <c r="B137" s="136"/>
      <c r="C137" s="137" t="s">
        <v>163</v>
      </c>
      <c r="D137" s="137" t="s">
        <v>154</v>
      </c>
      <c r="E137" s="138" t="s">
        <v>321</v>
      </c>
      <c r="F137" s="139" t="s">
        <v>322</v>
      </c>
      <c r="G137" s="140" t="s">
        <v>323</v>
      </c>
      <c r="H137" s="141">
        <v>120</v>
      </c>
      <c r="I137" s="142"/>
      <c r="J137" s="143">
        <f>ROUND(I137*H137,2)</f>
        <v>0</v>
      </c>
      <c r="K137" s="139" t="s">
        <v>310</v>
      </c>
      <c r="L137" s="32"/>
      <c r="M137" s="144" t="s">
        <v>1</v>
      </c>
      <c r="N137" s="145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158</v>
      </c>
      <c r="AT137" s="148" t="s">
        <v>154</v>
      </c>
      <c r="AU137" s="148" t="s">
        <v>89</v>
      </c>
      <c r="AY137" s="16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6" t="s">
        <v>86</v>
      </c>
      <c r="BK137" s="149">
        <f>ROUND(I137*H137,2)</f>
        <v>0</v>
      </c>
      <c r="BL137" s="16" t="s">
        <v>158</v>
      </c>
      <c r="BM137" s="148" t="s">
        <v>1156</v>
      </c>
    </row>
    <row r="138" spans="2:65" s="12" customFormat="1" ht="11.25">
      <c r="B138" s="160"/>
      <c r="D138" s="150" t="s">
        <v>312</v>
      </c>
      <c r="E138" s="161" t="s">
        <v>1</v>
      </c>
      <c r="F138" s="162" t="s">
        <v>1157</v>
      </c>
      <c r="H138" s="163">
        <v>120</v>
      </c>
      <c r="I138" s="164"/>
      <c r="L138" s="160"/>
      <c r="M138" s="165"/>
      <c r="T138" s="166"/>
      <c r="AT138" s="161" t="s">
        <v>312</v>
      </c>
      <c r="AU138" s="161" t="s">
        <v>89</v>
      </c>
      <c r="AV138" s="12" t="s">
        <v>89</v>
      </c>
      <c r="AW138" s="12" t="s">
        <v>35</v>
      </c>
      <c r="AX138" s="12" t="s">
        <v>86</v>
      </c>
      <c r="AY138" s="161" t="s">
        <v>151</v>
      </c>
    </row>
    <row r="139" spans="2:65" s="1" customFormat="1" ht="16.5" customHeight="1">
      <c r="B139" s="136"/>
      <c r="C139" s="137" t="s">
        <v>158</v>
      </c>
      <c r="D139" s="137" t="s">
        <v>154</v>
      </c>
      <c r="E139" s="138" t="s">
        <v>1158</v>
      </c>
      <c r="F139" s="139" t="s">
        <v>1159</v>
      </c>
      <c r="G139" s="140" t="s">
        <v>363</v>
      </c>
      <c r="H139" s="141">
        <v>255.5</v>
      </c>
      <c r="I139" s="142"/>
      <c r="J139" s="143">
        <f>ROUND(I139*H139,2)</f>
        <v>0</v>
      </c>
      <c r="K139" s="139" t="s">
        <v>310</v>
      </c>
      <c r="L139" s="32"/>
      <c r="M139" s="144" t="s">
        <v>1</v>
      </c>
      <c r="N139" s="145" t="s">
        <v>44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86</v>
      </c>
      <c r="BK139" s="149">
        <f>ROUND(I139*H139,2)</f>
        <v>0</v>
      </c>
      <c r="BL139" s="16" t="s">
        <v>158</v>
      </c>
      <c r="BM139" s="148" t="s">
        <v>1160</v>
      </c>
    </row>
    <row r="140" spans="2:65" s="12" customFormat="1" ht="11.25">
      <c r="B140" s="160"/>
      <c r="D140" s="150" t="s">
        <v>312</v>
      </c>
      <c r="E140" s="161" t="s">
        <v>1</v>
      </c>
      <c r="F140" s="162" t="s">
        <v>1161</v>
      </c>
      <c r="H140" s="163">
        <v>255.5</v>
      </c>
      <c r="I140" s="164"/>
      <c r="L140" s="160"/>
      <c r="M140" s="165"/>
      <c r="T140" s="166"/>
      <c r="AT140" s="161" t="s">
        <v>312</v>
      </c>
      <c r="AU140" s="161" t="s">
        <v>89</v>
      </c>
      <c r="AV140" s="12" t="s">
        <v>89</v>
      </c>
      <c r="AW140" s="12" t="s">
        <v>35</v>
      </c>
      <c r="AX140" s="12" t="s">
        <v>86</v>
      </c>
      <c r="AY140" s="161" t="s">
        <v>151</v>
      </c>
    </row>
    <row r="141" spans="2:65" s="1" customFormat="1" ht="21.75" customHeight="1">
      <c r="B141" s="136"/>
      <c r="C141" s="137" t="s">
        <v>150</v>
      </c>
      <c r="D141" s="137" t="s">
        <v>154</v>
      </c>
      <c r="E141" s="138" t="s">
        <v>330</v>
      </c>
      <c r="F141" s="139" t="s">
        <v>331</v>
      </c>
      <c r="G141" s="140" t="s">
        <v>309</v>
      </c>
      <c r="H141" s="141">
        <v>12.6</v>
      </c>
      <c r="I141" s="142"/>
      <c r="J141" s="143">
        <f>ROUND(I141*H141,2)</f>
        <v>0</v>
      </c>
      <c r="K141" s="139" t="s">
        <v>310</v>
      </c>
      <c r="L141" s="32"/>
      <c r="M141" s="144" t="s">
        <v>1</v>
      </c>
      <c r="N141" s="145" t="s">
        <v>44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158</v>
      </c>
      <c r="AT141" s="148" t="s">
        <v>154</v>
      </c>
      <c r="AU141" s="148" t="s">
        <v>89</v>
      </c>
      <c r="AY141" s="16" t="s">
        <v>151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6" t="s">
        <v>86</v>
      </c>
      <c r="BK141" s="149">
        <f>ROUND(I141*H141,2)</f>
        <v>0</v>
      </c>
      <c r="BL141" s="16" t="s">
        <v>158</v>
      </c>
      <c r="BM141" s="148" t="s">
        <v>1162</v>
      </c>
    </row>
    <row r="142" spans="2:65" s="12" customFormat="1" ht="11.25">
      <c r="B142" s="160"/>
      <c r="D142" s="150" t="s">
        <v>312</v>
      </c>
      <c r="E142" s="161" t="s">
        <v>1</v>
      </c>
      <c r="F142" s="162" t="s">
        <v>1163</v>
      </c>
      <c r="H142" s="163">
        <v>12.6</v>
      </c>
      <c r="I142" s="164"/>
      <c r="L142" s="160"/>
      <c r="M142" s="165"/>
      <c r="T142" s="166"/>
      <c r="AT142" s="161" t="s">
        <v>312</v>
      </c>
      <c r="AU142" s="161" t="s">
        <v>89</v>
      </c>
      <c r="AV142" s="12" t="s">
        <v>89</v>
      </c>
      <c r="AW142" s="12" t="s">
        <v>35</v>
      </c>
      <c r="AX142" s="12" t="s">
        <v>86</v>
      </c>
      <c r="AY142" s="161" t="s">
        <v>151</v>
      </c>
    </row>
    <row r="143" spans="2:65" s="1" customFormat="1" ht="16.5" customHeight="1">
      <c r="B143" s="136"/>
      <c r="C143" s="137" t="s">
        <v>175</v>
      </c>
      <c r="D143" s="137" t="s">
        <v>154</v>
      </c>
      <c r="E143" s="138" t="s">
        <v>1164</v>
      </c>
      <c r="F143" s="139" t="s">
        <v>1165</v>
      </c>
      <c r="G143" s="140" t="s">
        <v>309</v>
      </c>
      <c r="H143" s="141">
        <v>1471.6</v>
      </c>
      <c r="I143" s="142"/>
      <c r="J143" s="143">
        <f>ROUND(I143*H143,2)</f>
        <v>0</v>
      </c>
      <c r="K143" s="139" t="s">
        <v>310</v>
      </c>
      <c r="L143" s="32"/>
      <c r="M143" s="144" t="s">
        <v>1</v>
      </c>
      <c r="N143" s="145" t="s">
        <v>44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158</v>
      </c>
      <c r="AT143" s="148" t="s">
        <v>154</v>
      </c>
      <c r="AU143" s="148" t="s">
        <v>89</v>
      </c>
      <c r="AY143" s="16" t="s">
        <v>151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6" t="s">
        <v>86</v>
      </c>
      <c r="BK143" s="149">
        <f>ROUND(I143*H143,2)</f>
        <v>0</v>
      </c>
      <c r="BL143" s="16" t="s">
        <v>158</v>
      </c>
      <c r="BM143" s="148" t="s">
        <v>1166</v>
      </c>
    </row>
    <row r="144" spans="2:65" s="12" customFormat="1" ht="11.25">
      <c r="B144" s="160"/>
      <c r="D144" s="150" t="s">
        <v>312</v>
      </c>
      <c r="E144" s="161" t="s">
        <v>1</v>
      </c>
      <c r="F144" s="162" t="s">
        <v>1167</v>
      </c>
      <c r="H144" s="163">
        <v>1111.5999999999999</v>
      </c>
      <c r="I144" s="164"/>
      <c r="L144" s="160"/>
      <c r="M144" s="165"/>
      <c r="T144" s="166"/>
      <c r="AT144" s="161" t="s">
        <v>312</v>
      </c>
      <c r="AU144" s="161" t="s">
        <v>89</v>
      </c>
      <c r="AV144" s="12" t="s">
        <v>89</v>
      </c>
      <c r="AW144" s="12" t="s">
        <v>35</v>
      </c>
      <c r="AX144" s="12" t="s">
        <v>79</v>
      </c>
      <c r="AY144" s="161" t="s">
        <v>151</v>
      </c>
    </row>
    <row r="145" spans="2:65" s="12" customFormat="1" ht="11.25">
      <c r="B145" s="160"/>
      <c r="D145" s="150" t="s">
        <v>312</v>
      </c>
      <c r="E145" s="161" t="s">
        <v>1</v>
      </c>
      <c r="F145" s="162" t="s">
        <v>1168</v>
      </c>
      <c r="H145" s="163">
        <v>360</v>
      </c>
      <c r="I145" s="164"/>
      <c r="L145" s="160"/>
      <c r="M145" s="165"/>
      <c r="T145" s="166"/>
      <c r="AT145" s="161" t="s">
        <v>312</v>
      </c>
      <c r="AU145" s="161" t="s">
        <v>89</v>
      </c>
      <c r="AV145" s="12" t="s">
        <v>89</v>
      </c>
      <c r="AW145" s="12" t="s">
        <v>35</v>
      </c>
      <c r="AX145" s="12" t="s">
        <v>79</v>
      </c>
      <c r="AY145" s="161" t="s">
        <v>151</v>
      </c>
    </row>
    <row r="146" spans="2:65" s="13" customFormat="1" ht="11.25">
      <c r="B146" s="167"/>
      <c r="D146" s="150" t="s">
        <v>312</v>
      </c>
      <c r="E146" s="168" t="s">
        <v>1</v>
      </c>
      <c r="F146" s="169" t="s">
        <v>320</v>
      </c>
      <c r="H146" s="170">
        <v>1471.6</v>
      </c>
      <c r="I146" s="171"/>
      <c r="L146" s="167"/>
      <c r="M146" s="172"/>
      <c r="T146" s="173"/>
      <c r="AT146" s="168" t="s">
        <v>312</v>
      </c>
      <c r="AU146" s="168" t="s">
        <v>89</v>
      </c>
      <c r="AV146" s="13" t="s">
        <v>158</v>
      </c>
      <c r="AW146" s="13" t="s">
        <v>35</v>
      </c>
      <c r="AX146" s="13" t="s">
        <v>86</v>
      </c>
      <c r="AY146" s="168" t="s">
        <v>151</v>
      </c>
    </row>
    <row r="147" spans="2:65" s="1" customFormat="1" ht="16.5" customHeight="1">
      <c r="B147" s="136"/>
      <c r="C147" s="137" t="s">
        <v>179</v>
      </c>
      <c r="D147" s="137" t="s">
        <v>154</v>
      </c>
      <c r="E147" s="138" t="s">
        <v>1169</v>
      </c>
      <c r="F147" s="139" t="s">
        <v>1170</v>
      </c>
      <c r="G147" s="140" t="s">
        <v>309</v>
      </c>
      <c r="H147" s="141">
        <v>202.7</v>
      </c>
      <c r="I147" s="142"/>
      <c r="J147" s="143">
        <f>ROUND(I147*H147,2)</f>
        <v>0</v>
      </c>
      <c r="K147" s="139" t="s">
        <v>310</v>
      </c>
      <c r="L147" s="32"/>
      <c r="M147" s="144" t="s">
        <v>1</v>
      </c>
      <c r="N147" s="145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158</v>
      </c>
      <c r="AT147" s="148" t="s">
        <v>154</v>
      </c>
      <c r="AU147" s="148" t="s">
        <v>89</v>
      </c>
      <c r="AY147" s="16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86</v>
      </c>
      <c r="BK147" s="149">
        <f>ROUND(I147*H147,2)</f>
        <v>0</v>
      </c>
      <c r="BL147" s="16" t="s">
        <v>158</v>
      </c>
      <c r="BM147" s="148" t="s">
        <v>1171</v>
      </c>
    </row>
    <row r="148" spans="2:65" s="12" customFormat="1" ht="11.25">
      <c r="B148" s="160"/>
      <c r="D148" s="150" t="s">
        <v>312</v>
      </c>
      <c r="E148" s="161" t="s">
        <v>1</v>
      </c>
      <c r="F148" s="162" t="s">
        <v>1172</v>
      </c>
      <c r="H148" s="163">
        <v>202.7</v>
      </c>
      <c r="I148" s="164"/>
      <c r="L148" s="160"/>
      <c r="M148" s="165"/>
      <c r="T148" s="166"/>
      <c r="AT148" s="161" t="s">
        <v>312</v>
      </c>
      <c r="AU148" s="161" t="s">
        <v>89</v>
      </c>
      <c r="AV148" s="12" t="s">
        <v>89</v>
      </c>
      <c r="AW148" s="12" t="s">
        <v>35</v>
      </c>
      <c r="AX148" s="12" t="s">
        <v>86</v>
      </c>
      <c r="AY148" s="161" t="s">
        <v>151</v>
      </c>
    </row>
    <row r="149" spans="2:65" s="1" customFormat="1" ht="16.5" customHeight="1">
      <c r="B149" s="136"/>
      <c r="C149" s="137" t="s">
        <v>183</v>
      </c>
      <c r="D149" s="137" t="s">
        <v>154</v>
      </c>
      <c r="E149" s="138" t="s">
        <v>1173</v>
      </c>
      <c r="F149" s="139" t="s">
        <v>1174</v>
      </c>
      <c r="G149" s="140" t="s">
        <v>309</v>
      </c>
      <c r="H149" s="141">
        <v>40</v>
      </c>
      <c r="I149" s="142"/>
      <c r="J149" s="143">
        <f>ROUND(I149*H149,2)</f>
        <v>0</v>
      </c>
      <c r="K149" s="139" t="s">
        <v>310</v>
      </c>
      <c r="L149" s="32"/>
      <c r="M149" s="144" t="s">
        <v>1</v>
      </c>
      <c r="N149" s="145" t="s">
        <v>44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158</v>
      </c>
      <c r="AT149" s="148" t="s">
        <v>154</v>
      </c>
      <c r="AU149" s="148" t="s">
        <v>89</v>
      </c>
      <c r="AY149" s="16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86</v>
      </c>
      <c r="BK149" s="149">
        <f>ROUND(I149*H149,2)</f>
        <v>0</v>
      </c>
      <c r="BL149" s="16" t="s">
        <v>158</v>
      </c>
      <c r="BM149" s="148" t="s">
        <v>1175</v>
      </c>
    </row>
    <row r="150" spans="2:65" s="12" customFormat="1" ht="11.25">
      <c r="B150" s="160"/>
      <c r="D150" s="150" t="s">
        <v>312</v>
      </c>
      <c r="E150" s="161" t="s">
        <v>1</v>
      </c>
      <c r="F150" s="162" t="s">
        <v>1176</v>
      </c>
      <c r="H150" s="163">
        <v>40</v>
      </c>
      <c r="I150" s="164"/>
      <c r="L150" s="160"/>
      <c r="M150" s="165"/>
      <c r="T150" s="166"/>
      <c r="AT150" s="161" t="s">
        <v>312</v>
      </c>
      <c r="AU150" s="161" t="s">
        <v>89</v>
      </c>
      <c r="AV150" s="12" t="s">
        <v>89</v>
      </c>
      <c r="AW150" s="12" t="s">
        <v>35</v>
      </c>
      <c r="AX150" s="12" t="s">
        <v>86</v>
      </c>
      <c r="AY150" s="161" t="s">
        <v>151</v>
      </c>
    </row>
    <row r="151" spans="2:65" s="1" customFormat="1" ht="16.5" customHeight="1">
      <c r="B151" s="136"/>
      <c r="C151" s="137" t="s">
        <v>187</v>
      </c>
      <c r="D151" s="137" t="s">
        <v>154</v>
      </c>
      <c r="E151" s="138" t="s">
        <v>1177</v>
      </c>
      <c r="F151" s="139" t="s">
        <v>1178</v>
      </c>
      <c r="G151" s="140" t="s">
        <v>309</v>
      </c>
      <c r="H151" s="141">
        <v>54.1</v>
      </c>
      <c r="I151" s="142"/>
      <c r="J151" s="143">
        <f>ROUND(I151*H151,2)</f>
        <v>0</v>
      </c>
      <c r="K151" s="139" t="s">
        <v>310</v>
      </c>
      <c r="L151" s="32"/>
      <c r="M151" s="144" t="s">
        <v>1</v>
      </c>
      <c r="N151" s="145" t="s">
        <v>44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86</v>
      </c>
      <c r="BK151" s="149">
        <f>ROUND(I151*H151,2)</f>
        <v>0</v>
      </c>
      <c r="BL151" s="16" t="s">
        <v>158</v>
      </c>
      <c r="BM151" s="148" t="s">
        <v>1179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1180</v>
      </c>
      <c r="H152" s="163">
        <v>54.1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86</v>
      </c>
      <c r="AY152" s="161" t="s">
        <v>151</v>
      </c>
    </row>
    <row r="153" spans="2:65" s="1" customFormat="1" ht="16.5" customHeight="1">
      <c r="B153" s="136"/>
      <c r="C153" s="137" t="s">
        <v>191</v>
      </c>
      <c r="D153" s="137" t="s">
        <v>154</v>
      </c>
      <c r="E153" s="138" t="s">
        <v>343</v>
      </c>
      <c r="F153" s="139" t="s">
        <v>344</v>
      </c>
      <c r="G153" s="140" t="s">
        <v>309</v>
      </c>
      <c r="H153" s="141">
        <v>13.51</v>
      </c>
      <c r="I153" s="142"/>
      <c r="J153" s="143">
        <f>ROUND(I153*H153,2)</f>
        <v>0</v>
      </c>
      <c r="K153" s="139" t="s">
        <v>310</v>
      </c>
      <c r="L153" s="32"/>
      <c r="M153" s="144" t="s">
        <v>1</v>
      </c>
      <c r="N153" s="145" t="s">
        <v>44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154</v>
      </c>
      <c r="AU153" s="148" t="s">
        <v>89</v>
      </c>
      <c r="AY153" s="16" t="s">
        <v>151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86</v>
      </c>
      <c r="BK153" s="149">
        <f>ROUND(I153*H153,2)</f>
        <v>0</v>
      </c>
      <c r="BL153" s="16" t="s">
        <v>158</v>
      </c>
      <c r="BM153" s="148" t="s">
        <v>1181</v>
      </c>
    </row>
    <row r="154" spans="2:65" s="12" customFormat="1" ht="11.25">
      <c r="B154" s="160"/>
      <c r="D154" s="150" t="s">
        <v>312</v>
      </c>
      <c r="E154" s="161" t="s">
        <v>1</v>
      </c>
      <c r="F154" s="162" t="s">
        <v>1182</v>
      </c>
      <c r="H154" s="163">
        <v>13.51</v>
      </c>
      <c r="I154" s="164"/>
      <c r="L154" s="160"/>
      <c r="M154" s="165"/>
      <c r="T154" s="166"/>
      <c r="AT154" s="161" t="s">
        <v>312</v>
      </c>
      <c r="AU154" s="161" t="s">
        <v>89</v>
      </c>
      <c r="AV154" s="12" t="s">
        <v>89</v>
      </c>
      <c r="AW154" s="12" t="s">
        <v>35</v>
      </c>
      <c r="AX154" s="12" t="s">
        <v>86</v>
      </c>
      <c r="AY154" s="161" t="s">
        <v>151</v>
      </c>
    </row>
    <row r="155" spans="2:65" s="1" customFormat="1" ht="16.5" customHeight="1">
      <c r="B155" s="136"/>
      <c r="C155" s="137" t="s">
        <v>195</v>
      </c>
      <c r="D155" s="137" t="s">
        <v>154</v>
      </c>
      <c r="E155" s="138" t="s">
        <v>361</v>
      </c>
      <c r="F155" s="139" t="s">
        <v>362</v>
      </c>
      <c r="G155" s="140" t="s">
        <v>363</v>
      </c>
      <c r="H155" s="141">
        <v>225.6</v>
      </c>
      <c r="I155" s="142"/>
      <c r="J155" s="143">
        <f>ROUND(I155*H155,2)</f>
        <v>0</v>
      </c>
      <c r="K155" s="139" t="s">
        <v>310</v>
      </c>
      <c r="L155" s="32"/>
      <c r="M155" s="144" t="s">
        <v>1</v>
      </c>
      <c r="N155" s="145" t="s">
        <v>44</v>
      </c>
      <c r="P155" s="146">
        <f>O155*H155</f>
        <v>0</v>
      </c>
      <c r="Q155" s="146">
        <v>1.4999999999999999E-4</v>
      </c>
      <c r="R155" s="146">
        <f>Q155*H155</f>
        <v>3.3839999999999995E-2</v>
      </c>
      <c r="S155" s="146">
        <v>0</v>
      </c>
      <c r="T155" s="147">
        <f>S155*H155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86</v>
      </c>
      <c r="BK155" s="149">
        <f>ROUND(I155*H155,2)</f>
        <v>0</v>
      </c>
      <c r="BL155" s="16" t="s">
        <v>158</v>
      </c>
      <c r="BM155" s="148" t="s">
        <v>1183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1184</v>
      </c>
      <c r="H156" s="163">
        <v>225.6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86</v>
      </c>
      <c r="AY156" s="161" t="s">
        <v>151</v>
      </c>
    </row>
    <row r="157" spans="2:65" s="1" customFormat="1" ht="16.5" customHeight="1">
      <c r="B157" s="136"/>
      <c r="C157" s="137" t="s">
        <v>8</v>
      </c>
      <c r="D157" s="137" t="s">
        <v>154</v>
      </c>
      <c r="E157" s="138" t="s">
        <v>369</v>
      </c>
      <c r="F157" s="139" t="s">
        <v>370</v>
      </c>
      <c r="G157" s="140" t="s">
        <v>363</v>
      </c>
      <c r="H157" s="141">
        <v>225.6</v>
      </c>
      <c r="I157" s="142"/>
      <c r="J157" s="143">
        <f>ROUND(I157*H157,2)</f>
        <v>0</v>
      </c>
      <c r="K157" s="139" t="s">
        <v>310</v>
      </c>
      <c r="L157" s="32"/>
      <c r="M157" s="144" t="s">
        <v>1</v>
      </c>
      <c r="N157" s="145" t="s">
        <v>44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158</v>
      </c>
      <c r="AT157" s="148" t="s">
        <v>154</v>
      </c>
      <c r="AU157" s="148" t="s">
        <v>89</v>
      </c>
      <c r="AY157" s="16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86</v>
      </c>
      <c r="BK157" s="149">
        <f>ROUND(I157*H157,2)</f>
        <v>0</v>
      </c>
      <c r="BL157" s="16" t="s">
        <v>158</v>
      </c>
      <c r="BM157" s="148" t="s">
        <v>1185</v>
      </c>
    </row>
    <row r="158" spans="2:65" s="12" customFormat="1" ht="11.25">
      <c r="B158" s="160"/>
      <c r="D158" s="150" t="s">
        <v>312</v>
      </c>
      <c r="E158" s="161" t="s">
        <v>1</v>
      </c>
      <c r="F158" s="162" t="s">
        <v>1186</v>
      </c>
      <c r="H158" s="163">
        <v>225.6</v>
      </c>
      <c r="I158" s="164"/>
      <c r="L158" s="160"/>
      <c r="M158" s="165"/>
      <c r="T158" s="166"/>
      <c r="AT158" s="161" t="s">
        <v>312</v>
      </c>
      <c r="AU158" s="161" t="s">
        <v>89</v>
      </c>
      <c r="AV158" s="12" t="s">
        <v>89</v>
      </c>
      <c r="AW158" s="12" t="s">
        <v>35</v>
      </c>
      <c r="AX158" s="12" t="s">
        <v>86</v>
      </c>
      <c r="AY158" s="161" t="s">
        <v>151</v>
      </c>
    </row>
    <row r="159" spans="2:65" s="1" customFormat="1" ht="16.5" customHeight="1">
      <c r="B159" s="136"/>
      <c r="C159" s="174" t="s">
        <v>204</v>
      </c>
      <c r="D159" s="174" t="s">
        <v>374</v>
      </c>
      <c r="E159" s="175" t="s">
        <v>375</v>
      </c>
      <c r="F159" s="176" t="s">
        <v>376</v>
      </c>
      <c r="G159" s="177" t="s">
        <v>377</v>
      </c>
      <c r="H159" s="178">
        <v>27.478000000000002</v>
      </c>
      <c r="I159" s="179"/>
      <c r="J159" s="180">
        <f>ROUND(I159*H159,2)</f>
        <v>0</v>
      </c>
      <c r="K159" s="176" t="s">
        <v>1</v>
      </c>
      <c r="L159" s="181"/>
      <c r="M159" s="182" t="s">
        <v>1</v>
      </c>
      <c r="N159" s="183" t="s">
        <v>44</v>
      </c>
      <c r="P159" s="146">
        <f>O159*H159</f>
        <v>0</v>
      </c>
      <c r="Q159" s="146">
        <v>1</v>
      </c>
      <c r="R159" s="146">
        <f>Q159*H159</f>
        <v>27.478000000000002</v>
      </c>
      <c r="S159" s="146">
        <v>0</v>
      </c>
      <c r="T159" s="147">
        <f>S159*H159</f>
        <v>0</v>
      </c>
      <c r="AR159" s="148" t="s">
        <v>183</v>
      </c>
      <c r="AT159" s="148" t="s">
        <v>374</v>
      </c>
      <c r="AU159" s="148" t="s">
        <v>89</v>
      </c>
      <c r="AY159" s="16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86</v>
      </c>
      <c r="BK159" s="149">
        <f>ROUND(I159*H159,2)</f>
        <v>0</v>
      </c>
      <c r="BL159" s="16" t="s">
        <v>158</v>
      </c>
      <c r="BM159" s="148" t="s">
        <v>1187</v>
      </c>
    </row>
    <row r="160" spans="2:65" s="12" customFormat="1" ht="11.25">
      <c r="B160" s="160"/>
      <c r="D160" s="150" t="s">
        <v>312</v>
      </c>
      <c r="E160" s="161" t="s">
        <v>1</v>
      </c>
      <c r="F160" s="162" t="s">
        <v>1188</v>
      </c>
      <c r="H160" s="163">
        <v>27.478000000000002</v>
      </c>
      <c r="I160" s="164"/>
      <c r="L160" s="160"/>
      <c r="M160" s="165"/>
      <c r="T160" s="166"/>
      <c r="AT160" s="161" t="s">
        <v>312</v>
      </c>
      <c r="AU160" s="161" t="s">
        <v>89</v>
      </c>
      <c r="AV160" s="12" t="s">
        <v>89</v>
      </c>
      <c r="AW160" s="12" t="s">
        <v>35</v>
      </c>
      <c r="AX160" s="12" t="s">
        <v>86</v>
      </c>
      <c r="AY160" s="161" t="s">
        <v>151</v>
      </c>
    </row>
    <row r="161" spans="2:65" s="1" customFormat="1" ht="21.75" customHeight="1">
      <c r="B161" s="136"/>
      <c r="C161" s="137" t="s">
        <v>208</v>
      </c>
      <c r="D161" s="137" t="s">
        <v>154</v>
      </c>
      <c r="E161" s="138" t="s">
        <v>1189</v>
      </c>
      <c r="F161" s="139" t="s">
        <v>1190</v>
      </c>
      <c r="G161" s="140" t="s">
        <v>363</v>
      </c>
      <c r="H161" s="141">
        <v>225.6</v>
      </c>
      <c r="I161" s="142"/>
      <c r="J161" s="143">
        <f>ROUND(I161*H161,2)</f>
        <v>0</v>
      </c>
      <c r="K161" s="139" t="s">
        <v>310</v>
      </c>
      <c r="L161" s="32"/>
      <c r="M161" s="144" t="s">
        <v>1</v>
      </c>
      <c r="N161" s="145" t="s">
        <v>44</v>
      </c>
      <c r="P161" s="146">
        <f>O161*H161</f>
        <v>0</v>
      </c>
      <c r="Q161" s="146">
        <v>9.0000000000000006E-5</v>
      </c>
      <c r="R161" s="146">
        <f>Q161*H161</f>
        <v>2.0303999999999999E-2</v>
      </c>
      <c r="S161" s="146">
        <v>0</v>
      </c>
      <c r="T161" s="147">
        <f>S161*H161</f>
        <v>0</v>
      </c>
      <c r="AR161" s="148" t="s">
        <v>158</v>
      </c>
      <c r="AT161" s="148" t="s">
        <v>154</v>
      </c>
      <c r="AU161" s="148" t="s">
        <v>89</v>
      </c>
      <c r="AY161" s="16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86</v>
      </c>
      <c r="BK161" s="149">
        <f>ROUND(I161*H161,2)</f>
        <v>0</v>
      </c>
      <c r="BL161" s="16" t="s">
        <v>158</v>
      </c>
      <c r="BM161" s="148" t="s">
        <v>1191</v>
      </c>
    </row>
    <row r="162" spans="2:65" s="12" customFormat="1" ht="11.25">
      <c r="B162" s="160"/>
      <c r="D162" s="150" t="s">
        <v>312</v>
      </c>
      <c r="E162" s="161" t="s">
        <v>1</v>
      </c>
      <c r="F162" s="162" t="s">
        <v>1192</v>
      </c>
      <c r="H162" s="163">
        <v>225.6</v>
      </c>
      <c r="I162" s="164"/>
      <c r="L162" s="160"/>
      <c r="M162" s="165"/>
      <c r="T162" s="166"/>
      <c r="AT162" s="161" t="s">
        <v>312</v>
      </c>
      <c r="AU162" s="161" t="s">
        <v>89</v>
      </c>
      <c r="AV162" s="12" t="s">
        <v>89</v>
      </c>
      <c r="AW162" s="12" t="s">
        <v>35</v>
      </c>
      <c r="AX162" s="12" t="s">
        <v>86</v>
      </c>
      <c r="AY162" s="161" t="s">
        <v>151</v>
      </c>
    </row>
    <row r="163" spans="2:65" s="1" customFormat="1" ht="16.5" customHeight="1">
      <c r="B163" s="136"/>
      <c r="C163" s="137" t="s">
        <v>212</v>
      </c>
      <c r="D163" s="137" t="s">
        <v>154</v>
      </c>
      <c r="E163" s="138" t="s">
        <v>413</v>
      </c>
      <c r="F163" s="139" t="s">
        <v>1193</v>
      </c>
      <c r="G163" s="140" t="s">
        <v>377</v>
      </c>
      <c r="H163" s="141">
        <v>1.206</v>
      </c>
      <c r="I163" s="142"/>
      <c r="J163" s="143">
        <f>ROUND(I163*H163,2)</f>
        <v>0</v>
      </c>
      <c r="K163" s="139" t="s">
        <v>1</v>
      </c>
      <c r="L163" s="32"/>
      <c r="M163" s="144" t="s">
        <v>1</v>
      </c>
      <c r="N163" s="145" t="s">
        <v>44</v>
      </c>
      <c r="P163" s="146">
        <f>O163*H163</f>
        <v>0</v>
      </c>
      <c r="Q163" s="146">
        <v>1</v>
      </c>
      <c r="R163" s="146">
        <f>Q163*H163</f>
        <v>1.206</v>
      </c>
      <c r="S163" s="146">
        <v>0</v>
      </c>
      <c r="T163" s="147">
        <f>S163*H163</f>
        <v>0</v>
      </c>
      <c r="AR163" s="148" t="s">
        <v>158</v>
      </c>
      <c r="AT163" s="148" t="s">
        <v>154</v>
      </c>
      <c r="AU163" s="148" t="s">
        <v>89</v>
      </c>
      <c r="AY163" s="16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6" t="s">
        <v>86</v>
      </c>
      <c r="BK163" s="149">
        <f>ROUND(I163*H163,2)</f>
        <v>0</v>
      </c>
      <c r="BL163" s="16" t="s">
        <v>158</v>
      </c>
      <c r="BM163" s="148" t="s">
        <v>1194</v>
      </c>
    </row>
    <row r="164" spans="2:65" s="1" customFormat="1" ht="19.5">
      <c r="B164" s="32"/>
      <c r="D164" s="150" t="s">
        <v>167</v>
      </c>
      <c r="F164" s="151" t="s">
        <v>1195</v>
      </c>
      <c r="I164" s="152"/>
      <c r="L164" s="32"/>
      <c r="M164" s="153"/>
      <c r="T164" s="56"/>
      <c r="AT164" s="16" t="s">
        <v>167</v>
      </c>
      <c r="AU164" s="16" t="s">
        <v>89</v>
      </c>
    </row>
    <row r="165" spans="2:65" s="1" customFormat="1" ht="21.75" customHeight="1">
      <c r="B165" s="136"/>
      <c r="C165" s="137" t="s">
        <v>216</v>
      </c>
      <c r="D165" s="137" t="s">
        <v>154</v>
      </c>
      <c r="E165" s="138" t="s">
        <v>470</v>
      </c>
      <c r="F165" s="139" t="s">
        <v>471</v>
      </c>
      <c r="G165" s="140" t="s">
        <v>309</v>
      </c>
      <c r="H165" s="141">
        <v>973.82</v>
      </c>
      <c r="I165" s="142"/>
      <c r="J165" s="143">
        <f>ROUND(I165*H165,2)</f>
        <v>0</v>
      </c>
      <c r="K165" s="139" t="s">
        <v>310</v>
      </c>
      <c r="L165" s="32"/>
      <c r="M165" s="144" t="s">
        <v>1</v>
      </c>
      <c r="N165" s="145" t="s">
        <v>44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158</v>
      </c>
      <c r="AT165" s="148" t="s">
        <v>154</v>
      </c>
      <c r="AU165" s="148" t="s">
        <v>89</v>
      </c>
      <c r="AY165" s="16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86</v>
      </c>
      <c r="BK165" s="149">
        <f>ROUND(I165*H165,2)</f>
        <v>0</v>
      </c>
      <c r="BL165" s="16" t="s">
        <v>158</v>
      </c>
      <c r="BM165" s="148" t="s">
        <v>1196</v>
      </c>
    </row>
    <row r="166" spans="2:65" s="12" customFormat="1" ht="11.25">
      <c r="B166" s="160"/>
      <c r="D166" s="150" t="s">
        <v>312</v>
      </c>
      <c r="E166" s="161" t="s">
        <v>1</v>
      </c>
      <c r="F166" s="162" t="s">
        <v>1197</v>
      </c>
      <c r="H166" s="163">
        <v>51.1</v>
      </c>
      <c r="I166" s="164"/>
      <c r="L166" s="160"/>
      <c r="M166" s="165"/>
      <c r="T166" s="166"/>
      <c r="AT166" s="161" t="s">
        <v>312</v>
      </c>
      <c r="AU166" s="161" t="s">
        <v>89</v>
      </c>
      <c r="AV166" s="12" t="s">
        <v>89</v>
      </c>
      <c r="AW166" s="12" t="s">
        <v>35</v>
      </c>
      <c r="AX166" s="12" t="s">
        <v>79</v>
      </c>
      <c r="AY166" s="161" t="s">
        <v>151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1168</v>
      </c>
      <c r="H167" s="163">
        <v>360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79</v>
      </c>
      <c r="AY167" s="161" t="s">
        <v>151</v>
      </c>
    </row>
    <row r="168" spans="2:65" s="12" customFormat="1" ht="11.25">
      <c r="B168" s="160"/>
      <c r="D168" s="150" t="s">
        <v>312</v>
      </c>
      <c r="E168" s="161" t="s">
        <v>1</v>
      </c>
      <c r="F168" s="162" t="s">
        <v>1198</v>
      </c>
      <c r="H168" s="163">
        <v>202.7</v>
      </c>
      <c r="I168" s="164"/>
      <c r="L168" s="160"/>
      <c r="M168" s="165"/>
      <c r="T168" s="166"/>
      <c r="AT168" s="161" t="s">
        <v>312</v>
      </c>
      <c r="AU168" s="161" t="s">
        <v>89</v>
      </c>
      <c r="AV168" s="12" t="s">
        <v>89</v>
      </c>
      <c r="AW168" s="12" t="s">
        <v>35</v>
      </c>
      <c r="AX168" s="12" t="s">
        <v>79</v>
      </c>
      <c r="AY168" s="161" t="s">
        <v>151</v>
      </c>
    </row>
    <row r="169" spans="2:65" s="14" customFormat="1" ht="11.25">
      <c r="B169" s="184"/>
      <c r="D169" s="150" t="s">
        <v>312</v>
      </c>
      <c r="E169" s="185" t="s">
        <v>1</v>
      </c>
      <c r="F169" s="186" t="s">
        <v>473</v>
      </c>
      <c r="H169" s="187">
        <v>613.79999999999995</v>
      </c>
      <c r="I169" s="188"/>
      <c r="L169" s="184"/>
      <c r="M169" s="189"/>
      <c r="T169" s="190"/>
      <c r="AT169" s="185" t="s">
        <v>312</v>
      </c>
      <c r="AU169" s="185" t="s">
        <v>89</v>
      </c>
      <c r="AV169" s="14" t="s">
        <v>163</v>
      </c>
      <c r="AW169" s="14" t="s">
        <v>35</v>
      </c>
      <c r="AX169" s="14" t="s">
        <v>79</v>
      </c>
      <c r="AY169" s="185" t="s">
        <v>151</v>
      </c>
    </row>
    <row r="170" spans="2:65" s="12" customFormat="1" ht="11.25">
      <c r="B170" s="160"/>
      <c r="D170" s="150" t="s">
        <v>312</v>
      </c>
      <c r="E170" s="161" t="s">
        <v>1</v>
      </c>
      <c r="F170" s="162" t="s">
        <v>1199</v>
      </c>
      <c r="H170" s="163">
        <v>216.1</v>
      </c>
      <c r="I170" s="164"/>
      <c r="L170" s="160"/>
      <c r="M170" s="165"/>
      <c r="T170" s="166"/>
      <c r="AT170" s="161" t="s">
        <v>312</v>
      </c>
      <c r="AU170" s="161" t="s">
        <v>89</v>
      </c>
      <c r="AV170" s="12" t="s">
        <v>89</v>
      </c>
      <c r="AW170" s="12" t="s">
        <v>35</v>
      </c>
      <c r="AX170" s="12" t="s">
        <v>79</v>
      </c>
      <c r="AY170" s="161" t="s">
        <v>151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1200</v>
      </c>
      <c r="H171" s="163">
        <v>52.4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79</v>
      </c>
      <c r="AY171" s="161" t="s">
        <v>151</v>
      </c>
    </row>
    <row r="172" spans="2:65" s="12" customFormat="1" ht="11.25">
      <c r="B172" s="160"/>
      <c r="D172" s="150" t="s">
        <v>312</v>
      </c>
      <c r="E172" s="161" t="s">
        <v>1</v>
      </c>
      <c r="F172" s="162" t="s">
        <v>1201</v>
      </c>
      <c r="H172" s="163">
        <v>45.1</v>
      </c>
      <c r="I172" s="164"/>
      <c r="L172" s="160"/>
      <c r="M172" s="165"/>
      <c r="T172" s="166"/>
      <c r="AT172" s="161" t="s">
        <v>312</v>
      </c>
      <c r="AU172" s="161" t="s">
        <v>89</v>
      </c>
      <c r="AV172" s="12" t="s">
        <v>89</v>
      </c>
      <c r="AW172" s="12" t="s">
        <v>35</v>
      </c>
      <c r="AX172" s="12" t="s">
        <v>79</v>
      </c>
      <c r="AY172" s="161" t="s">
        <v>151</v>
      </c>
    </row>
    <row r="173" spans="2:65" s="12" customFormat="1" ht="11.25">
      <c r="B173" s="160"/>
      <c r="D173" s="150" t="s">
        <v>312</v>
      </c>
      <c r="E173" s="161" t="s">
        <v>1</v>
      </c>
      <c r="F173" s="162" t="s">
        <v>1202</v>
      </c>
      <c r="H173" s="163">
        <v>46.42</v>
      </c>
      <c r="I173" s="164"/>
      <c r="L173" s="160"/>
      <c r="M173" s="165"/>
      <c r="T173" s="166"/>
      <c r="AT173" s="161" t="s">
        <v>312</v>
      </c>
      <c r="AU173" s="161" t="s">
        <v>89</v>
      </c>
      <c r="AV173" s="12" t="s">
        <v>89</v>
      </c>
      <c r="AW173" s="12" t="s">
        <v>35</v>
      </c>
      <c r="AX173" s="12" t="s">
        <v>79</v>
      </c>
      <c r="AY173" s="161" t="s">
        <v>151</v>
      </c>
    </row>
    <row r="174" spans="2:65" s="14" customFormat="1" ht="11.25">
      <c r="B174" s="184"/>
      <c r="D174" s="150" t="s">
        <v>312</v>
      </c>
      <c r="E174" s="185" t="s">
        <v>283</v>
      </c>
      <c r="F174" s="186" t="s">
        <v>473</v>
      </c>
      <c r="H174" s="187">
        <v>360.02</v>
      </c>
      <c r="I174" s="188"/>
      <c r="L174" s="184"/>
      <c r="M174" s="189"/>
      <c r="T174" s="190"/>
      <c r="AT174" s="185" t="s">
        <v>312</v>
      </c>
      <c r="AU174" s="185" t="s">
        <v>89</v>
      </c>
      <c r="AV174" s="14" t="s">
        <v>163</v>
      </c>
      <c r="AW174" s="14" t="s">
        <v>35</v>
      </c>
      <c r="AX174" s="14" t="s">
        <v>79</v>
      </c>
      <c r="AY174" s="185" t="s">
        <v>151</v>
      </c>
    </row>
    <row r="175" spans="2:65" s="13" customFormat="1" ht="11.25">
      <c r="B175" s="167"/>
      <c r="D175" s="150" t="s">
        <v>312</v>
      </c>
      <c r="E175" s="168" t="s">
        <v>1</v>
      </c>
      <c r="F175" s="169" t="s">
        <v>320</v>
      </c>
      <c r="H175" s="170">
        <v>973.82</v>
      </c>
      <c r="I175" s="171"/>
      <c r="L175" s="167"/>
      <c r="M175" s="172"/>
      <c r="T175" s="173"/>
      <c r="AT175" s="168" t="s">
        <v>312</v>
      </c>
      <c r="AU175" s="168" t="s">
        <v>89</v>
      </c>
      <c r="AV175" s="13" t="s">
        <v>158</v>
      </c>
      <c r="AW175" s="13" t="s">
        <v>35</v>
      </c>
      <c r="AX175" s="13" t="s">
        <v>86</v>
      </c>
      <c r="AY175" s="168" t="s">
        <v>151</v>
      </c>
    </row>
    <row r="176" spans="2:65" s="1" customFormat="1" ht="21.75" customHeight="1">
      <c r="B176" s="136"/>
      <c r="C176" s="137" t="s">
        <v>220</v>
      </c>
      <c r="D176" s="137" t="s">
        <v>154</v>
      </c>
      <c r="E176" s="138" t="s">
        <v>478</v>
      </c>
      <c r="F176" s="139" t="s">
        <v>479</v>
      </c>
      <c r="G176" s="140" t="s">
        <v>309</v>
      </c>
      <c r="H176" s="141">
        <v>107.61</v>
      </c>
      <c r="I176" s="142"/>
      <c r="J176" s="143">
        <f>ROUND(I176*H176,2)</f>
        <v>0</v>
      </c>
      <c r="K176" s="139" t="s">
        <v>310</v>
      </c>
      <c r="L176" s="32"/>
      <c r="M176" s="144" t="s">
        <v>1</v>
      </c>
      <c r="N176" s="145" t="s">
        <v>44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158</v>
      </c>
      <c r="AT176" s="148" t="s">
        <v>154</v>
      </c>
      <c r="AU176" s="148" t="s">
        <v>89</v>
      </c>
      <c r="AY176" s="16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86</v>
      </c>
      <c r="BK176" s="149">
        <f>ROUND(I176*H176,2)</f>
        <v>0</v>
      </c>
      <c r="BL176" s="16" t="s">
        <v>158</v>
      </c>
      <c r="BM176" s="148" t="s">
        <v>1203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1176</v>
      </c>
      <c r="H177" s="163">
        <v>40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79</v>
      </c>
      <c r="AY177" s="161" t="s">
        <v>151</v>
      </c>
    </row>
    <row r="178" spans="2:65" s="12" customFormat="1" ht="11.25">
      <c r="B178" s="160"/>
      <c r="D178" s="150" t="s">
        <v>312</v>
      </c>
      <c r="E178" s="161" t="s">
        <v>1</v>
      </c>
      <c r="F178" s="162" t="s">
        <v>1204</v>
      </c>
      <c r="H178" s="163">
        <v>67.61</v>
      </c>
      <c r="I178" s="164"/>
      <c r="L178" s="160"/>
      <c r="M178" s="165"/>
      <c r="T178" s="166"/>
      <c r="AT178" s="161" t="s">
        <v>312</v>
      </c>
      <c r="AU178" s="161" t="s">
        <v>89</v>
      </c>
      <c r="AV178" s="12" t="s">
        <v>89</v>
      </c>
      <c r="AW178" s="12" t="s">
        <v>35</v>
      </c>
      <c r="AX178" s="12" t="s">
        <v>79</v>
      </c>
      <c r="AY178" s="161" t="s">
        <v>151</v>
      </c>
    </row>
    <row r="179" spans="2:65" s="13" customFormat="1" ht="11.25">
      <c r="B179" s="167"/>
      <c r="D179" s="150" t="s">
        <v>312</v>
      </c>
      <c r="E179" s="168" t="s">
        <v>1</v>
      </c>
      <c r="F179" s="169" t="s">
        <v>320</v>
      </c>
      <c r="H179" s="170">
        <v>107.61</v>
      </c>
      <c r="I179" s="171"/>
      <c r="L179" s="167"/>
      <c r="M179" s="172"/>
      <c r="T179" s="173"/>
      <c r="AT179" s="168" t="s">
        <v>312</v>
      </c>
      <c r="AU179" s="168" t="s">
        <v>89</v>
      </c>
      <c r="AV179" s="13" t="s">
        <v>158</v>
      </c>
      <c r="AW179" s="13" t="s">
        <v>35</v>
      </c>
      <c r="AX179" s="13" t="s">
        <v>86</v>
      </c>
      <c r="AY179" s="168" t="s">
        <v>151</v>
      </c>
    </row>
    <row r="180" spans="2:65" s="1" customFormat="1" ht="21.75" customHeight="1">
      <c r="B180" s="136"/>
      <c r="C180" s="137" t="s">
        <v>224</v>
      </c>
      <c r="D180" s="137" t="s">
        <v>154</v>
      </c>
      <c r="E180" s="138" t="s">
        <v>1205</v>
      </c>
      <c r="F180" s="139" t="s">
        <v>1206</v>
      </c>
      <c r="G180" s="140" t="s">
        <v>309</v>
      </c>
      <c r="H180" s="141">
        <v>1296.1400000000001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1207</v>
      </c>
    </row>
    <row r="181" spans="2:65" s="12" customFormat="1" ht="11.25">
      <c r="B181" s="160"/>
      <c r="D181" s="150" t="s">
        <v>312</v>
      </c>
      <c r="E181" s="161" t="s">
        <v>1</v>
      </c>
      <c r="F181" s="162" t="s">
        <v>1208</v>
      </c>
      <c r="H181" s="163">
        <v>876.64</v>
      </c>
      <c r="I181" s="164"/>
      <c r="L181" s="160"/>
      <c r="M181" s="165"/>
      <c r="T181" s="166"/>
      <c r="AT181" s="161" t="s">
        <v>312</v>
      </c>
      <c r="AU181" s="161" t="s">
        <v>89</v>
      </c>
      <c r="AV181" s="12" t="s">
        <v>89</v>
      </c>
      <c r="AW181" s="12" t="s">
        <v>35</v>
      </c>
      <c r="AX181" s="12" t="s">
        <v>79</v>
      </c>
      <c r="AY181" s="161" t="s">
        <v>151</v>
      </c>
    </row>
    <row r="182" spans="2:65" s="12" customFormat="1" ht="11.25">
      <c r="B182" s="160"/>
      <c r="D182" s="150" t="s">
        <v>312</v>
      </c>
      <c r="E182" s="161" t="s">
        <v>1</v>
      </c>
      <c r="F182" s="162" t="s">
        <v>1209</v>
      </c>
      <c r="H182" s="163">
        <v>400</v>
      </c>
      <c r="I182" s="164"/>
      <c r="L182" s="160"/>
      <c r="M182" s="165"/>
      <c r="T182" s="166"/>
      <c r="AT182" s="161" t="s">
        <v>312</v>
      </c>
      <c r="AU182" s="161" t="s">
        <v>89</v>
      </c>
      <c r="AV182" s="12" t="s">
        <v>89</v>
      </c>
      <c r="AW182" s="12" t="s">
        <v>35</v>
      </c>
      <c r="AX182" s="12" t="s">
        <v>79</v>
      </c>
      <c r="AY182" s="161" t="s">
        <v>151</v>
      </c>
    </row>
    <row r="183" spans="2:65" s="12" customFormat="1" ht="11.25">
      <c r="B183" s="160"/>
      <c r="D183" s="150" t="s">
        <v>312</v>
      </c>
      <c r="E183" s="161" t="s">
        <v>1</v>
      </c>
      <c r="F183" s="162" t="s">
        <v>1210</v>
      </c>
      <c r="H183" s="163">
        <v>19.5</v>
      </c>
      <c r="I183" s="164"/>
      <c r="L183" s="160"/>
      <c r="M183" s="165"/>
      <c r="T183" s="166"/>
      <c r="AT183" s="161" t="s">
        <v>312</v>
      </c>
      <c r="AU183" s="161" t="s">
        <v>89</v>
      </c>
      <c r="AV183" s="12" t="s">
        <v>89</v>
      </c>
      <c r="AW183" s="12" t="s">
        <v>35</v>
      </c>
      <c r="AX183" s="12" t="s">
        <v>79</v>
      </c>
      <c r="AY183" s="161" t="s">
        <v>151</v>
      </c>
    </row>
    <row r="184" spans="2:65" s="13" customFormat="1" ht="11.25">
      <c r="B184" s="167"/>
      <c r="D184" s="150" t="s">
        <v>312</v>
      </c>
      <c r="E184" s="168" t="s">
        <v>1</v>
      </c>
      <c r="F184" s="169" t="s">
        <v>320</v>
      </c>
      <c r="H184" s="170">
        <v>1296.1399999999999</v>
      </c>
      <c r="I184" s="171"/>
      <c r="L184" s="167"/>
      <c r="M184" s="172"/>
      <c r="T184" s="173"/>
      <c r="AT184" s="168" t="s">
        <v>312</v>
      </c>
      <c r="AU184" s="168" t="s">
        <v>89</v>
      </c>
      <c r="AV184" s="13" t="s">
        <v>158</v>
      </c>
      <c r="AW184" s="13" t="s">
        <v>35</v>
      </c>
      <c r="AX184" s="13" t="s">
        <v>86</v>
      </c>
      <c r="AY184" s="168" t="s">
        <v>151</v>
      </c>
    </row>
    <row r="185" spans="2:65" s="1" customFormat="1" ht="24.2" customHeight="1">
      <c r="B185" s="136"/>
      <c r="C185" s="137" t="s">
        <v>229</v>
      </c>
      <c r="D185" s="137" t="s">
        <v>154</v>
      </c>
      <c r="E185" s="138" t="s">
        <v>1211</v>
      </c>
      <c r="F185" s="139" t="s">
        <v>1212</v>
      </c>
      <c r="G185" s="140" t="s">
        <v>309</v>
      </c>
      <c r="H185" s="141">
        <v>12961.4</v>
      </c>
      <c r="I185" s="142"/>
      <c r="J185" s="143">
        <f>ROUND(I185*H185,2)</f>
        <v>0</v>
      </c>
      <c r="K185" s="139" t="s">
        <v>310</v>
      </c>
      <c r="L185" s="32"/>
      <c r="M185" s="144" t="s">
        <v>1</v>
      </c>
      <c r="N185" s="145" t="s">
        <v>44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158</v>
      </c>
      <c r="AT185" s="148" t="s">
        <v>154</v>
      </c>
      <c r="AU185" s="148" t="s">
        <v>89</v>
      </c>
      <c r="AY185" s="16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86</v>
      </c>
      <c r="BK185" s="149">
        <f>ROUND(I185*H185,2)</f>
        <v>0</v>
      </c>
      <c r="BL185" s="16" t="s">
        <v>158</v>
      </c>
      <c r="BM185" s="148" t="s">
        <v>1213</v>
      </c>
    </row>
    <row r="186" spans="2:65" s="12" customFormat="1" ht="11.25">
      <c r="B186" s="160"/>
      <c r="D186" s="150" t="s">
        <v>312</v>
      </c>
      <c r="E186" s="161" t="s">
        <v>1</v>
      </c>
      <c r="F186" s="162" t="s">
        <v>1214</v>
      </c>
      <c r="H186" s="163">
        <v>12961.4</v>
      </c>
      <c r="I186" s="164"/>
      <c r="L186" s="160"/>
      <c r="M186" s="165"/>
      <c r="T186" s="166"/>
      <c r="AT186" s="161" t="s">
        <v>312</v>
      </c>
      <c r="AU186" s="161" t="s">
        <v>89</v>
      </c>
      <c r="AV186" s="12" t="s">
        <v>89</v>
      </c>
      <c r="AW186" s="12" t="s">
        <v>35</v>
      </c>
      <c r="AX186" s="12" t="s">
        <v>86</v>
      </c>
      <c r="AY186" s="161" t="s">
        <v>151</v>
      </c>
    </row>
    <row r="187" spans="2:65" s="1" customFormat="1" ht="16.5" customHeight="1">
      <c r="B187" s="136"/>
      <c r="C187" s="137" t="s">
        <v>236</v>
      </c>
      <c r="D187" s="137" t="s">
        <v>154</v>
      </c>
      <c r="E187" s="138" t="s">
        <v>1215</v>
      </c>
      <c r="F187" s="139" t="s">
        <v>1216</v>
      </c>
      <c r="G187" s="140" t="s">
        <v>309</v>
      </c>
      <c r="H187" s="141">
        <v>52.4</v>
      </c>
      <c r="I187" s="142"/>
      <c r="J187" s="143">
        <f>ROUND(I187*H187,2)</f>
        <v>0</v>
      </c>
      <c r="K187" s="139" t="s">
        <v>310</v>
      </c>
      <c r="L187" s="32"/>
      <c r="M187" s="144" t="s">
        <v>1</v>
      </c>
      <c r="N187" s="145" t="s">
        <v>44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158</v>
      </c>
      <c r="AT187" s="148" t="s">
        <v>154</v>
      </c>
      <c r="AU187" s="148" t="s">
        <v>89</v>
      </c>
      <c r="AY187" s="16" t="s">
        <v>151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86</v>
      </c>
      <c r="BK187" s="149">
        <f>ROUND(I187*H187,2)</f>
        <v>0</v>
      </c>
      <c r="BL187" s="16" t="s">
        <v>158</v>
      </c>
      <c r="BM187" s="148" t="s">
        <v>1217</v>
      </c>
    </row>
    <row r="188" spans="2:65" s="12" customFormat="1" ht="11.25">
      <c r="B188" s="160"/>
      <c r="D188" s="150" t="s">
        <v>312</v>
      </c>
      <c r="E188" s="161" t="s">
        <v>1</v>
      </c>
      <c r="F188" s="162" t="s">
        <v>1200</v>
      </c>
      <c r="H188" s="163">
        <v>52.4</v>
      </c>
      <c r="I188" s="164"/>
      <c r="L188" s="160"/>
      <c r="M188" s="165"/>
      <c r="T188" s="166"/>
      <c r="AT188" s="161" t="s">
        <v>312</v>
      </c>
      <c r="AU188" s="161" t="s">
        <v>89</v>
      </c>
      <c r="AV188" s="12" t="s">
        <v>89</v>
      </c>
      <c r="AW188" s="12" t="s">
        <v>35</v>
      </c>
      <c r="AX188" s="12" t="s">
        <v>86</v>
      </c>
      <c r="AY188" s="161" t="s">
        <v>151</v>
      </c>
    </row>
    <row r="189" spans="2:65" s="1" customFormat="1" ht="16.5" customHeight="1">
      <c r="B189" s="136"/>
      <c r="C189" s="137" t="s">
        <v>7</v>
      </c>
      <c r="D189" s="137" t="s">
        <v>154</v>
      </c>
      <c r="E189" s="138" t="s">
        <v>501</v>
      </c>
      <c r="F189" s="139" t="s">
        <v>502</v>
      </c>
      <c r="G189" s="140" t="s">
        <v>377</v>
      </c>
      <c r="H189" s="141">
        <v>2592.2800000000002</v>
      </c>
      <c r="I189" s="142"/>
      <c r="J189" s="143">
        <f>ROUND(I189*H189,2)</f>
        <v>0</v>
      </c>
      <c r="K189" s="139" t="s">
        <v>310</v>
      </c>
      <c r="L189" s="32"/>
      <c r="M189" s="144" t="s">
        <v>1</v>
      </c>
      <c r="N189" s="145" t="s">
        <v>44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158</v>
      </c>
      <c r="AT189" s="148" t="s">
        <v>154</v>
      </c>
      <c r="AU189" s="148" t="s">
        <v>89</v>
      </c>
      <c r="AY189" s="16" t="s">
        <v>151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86</v>
      </c>
      <c r="BK189" s="149">
        <f>ROUND(I189*H189,2)</f>
        <v>0</v>
      </c>
      <c r="BL189" s="16" t="s">
        <v>158</v>
      </c>
      <c r="BM189" s="148" t="s">
        <v>1218</v>
      </c>
    </row>
    <row r="190" spans="2:65" s="12" customFormat="1" ht="11.25">
      <c r="B190" s="160"/>
      <c r="D190" s="150" t="s">
        <v>312</v>
      </c>
      <c r="E190" s="161" t="s">
        <v>1</v>
      </c>
      <c r="F190" s="162" t="s">
        <v>1219</v>
      </c>
      <c r="H190" s="163">
        <v>2592.2800000000002</v>
      </c>
      <c r="I190" s="164"/>
      <c r="L190" s="160"/>
      <c r="M190" s="165"/>
      <c r="T190" s="166"/>
      <c r="AT190" s="161" t="s">
        <v>312</v>
      </c>
      <c r="AU190" s="161" t="s">
        <v>89</v>
      </c>
      <c r="AV190" s="12" t="s">
        <v>89</v>
      </c>
      <c r="AW190" s="12" t="s">
        <v>35</v>
      </c>
      <c r="AX190" s="12" t="s">
        <v>86</v>
      </c>
      <c r="AY190" s="161" t="s">
        <v>151</v>
      </c>
    </row>
    <row r="191" spans="2:65" s="1" customFormat="1" ht="16.5" customHeight="1">
      <c r="B191" s="136"/>
      <c r="C191" s="137" t="s">
        <v>245</v>
      </c>
      <c r="D191" s="137" t="s">
        <v>154</v>
      </c>
      <c r="E191" s="138" t="s">
        <v>506</v>
      </c>
      <c r="F191" s="139" t="s">
        <v>507</v>
      </c>
      <c r="G191" s="140" t="s">
        <v>309</v>
      </c>
      <c r="H191" s="141">
        <v>1296.1400000000001</v>
      </c>
      <c r="I191" s="142"/>
      <c r="J191" s="143">
        <f>ROUND(I191*H191,2)</f>
        <v>0</v>
      </c>
      <c r="K191" s="139" t="s">
        <v>310</v>
      </c>
      <c r="L191" s="32"/>
      <c r="M191" s="144" t="s">
        <v>1</v>
      </c>
      <c r="N191" s="145" t="s">
        <v>44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158</v>
      </c>
      <c r="AT191" s="148" t="s">
        <v>154</v>
      </c>
      <c r="AU191" s="148" t="s">
        <v>89</v>
      </c>
      <c r="AY191" s="16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86</v>
      </c>
      <c r="BK191" s="149">
        <f>ROUND(I191*H191,2)</f>
        <v>0</v>
      </c>
      <c r="BL191" s="16" t="s">
        <v>158</v>
      </c>
      <c r="BM191" s="148" t="s">
        <v>1220</v>
      </c>
    </row>
    <row r="192" spans="2:65" s="1" customFormat="1" ht="16.5" customHeight="1">
      <c r="B192" s="136"/>
      <c r="C192" s="137" t="s">
        <v>251</v>
      </c>
      <c r="D192" s="137" t="s">
        <v>154</v>
      </c>
      <c r="E192" s="138" t="s">
        <v>510</v>
      </c>
      <c r="F192" s="139" t="s">
        <v>511</v>
      </c>
      <c r="G192" s="140" t="s">
        <v>309</v>
      </c>
      <c r="H192" s="141">
        <v>261.2</v>
      </c>
      <c r="I192" s="142"/>
      <c r="J192" s="143">
        <f>ROUND(I192*H192,2)</f>
        <v>0</v>
      </c>
      <c r="K192" s="139" t="s">
        <v>310</v>
      </c>
      <c r="L192" s="32"/>
      <c r="M192" s="144" t="s">
        <v>1</v>
      </c>
      <c r="N192" s="145" t="s">
        <v>44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158</v>
      </c>
      <c r="AT192" s="148" t="s">
        <v>154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1221</v>
      </c>
    </row>
    <row r="193" spans="2:65" s="12" customFormat="1" ht="11.25">
      <c r="B193" s="160"/>
      <c r="D193" s="150" t="s">
        <v>312</v>
      </c>
      <c r="E193" s="161" t="s">
        <v>1</v>
      </c>
      <c r="F193" s="162" t="s">
        <v>1199</v>
      </c>
      <c r="H193" s="163">
        <v>216.1</v>
      </c>
      <c r="I193" s="164"/>
      <c r="L193" s="160"/>
      <c r="M193" s="165"/>
      <c r="T193" s="166"/>
      <c r="AT193" s="161" t="s">
        <v>312</v>
      </c>
      <c r="AU193" s="161" t="s">
        <v>89</v>
      </c>
      <c r="AV193" s="12" t="s">
        <v>89</v>
      </c>
      <c r="AW193" s="12" t="s">
        <v>35</v>
      </c>
      <c r="AX193" s="12" t="s">
        <v>79</v>
      </c>
      <c r="AY193" s="161" t="s">
        <v>151</v>
      </c>
    </row>
    <row r="194" spans="2:65" s="12" customFormat="1" ht="11.25">
      <c r="B194" s="160"/>
      <c r="D194" s="150" t="s">
        <v>312</v>
      </c>
      <c r="E194" s="161" t="s">
        <v>1</v>
      </c>
      <c r="F194" s="162" t="s">
        <v>1201</v>
      </c>
      <c r="H194" s="163">
        <v>45.1</v>
      </c>
      <c r="I194" s="164"/>
      <c r="L194" s="160"/>
      <c r="M194" s="165"/>
      <c r="T194" s="166"/>
      <c r="AT194" s="161" t="s">
        <v>312</v>
      </c>
      <c r="AU194" s="161" t="s">
        <v>89</v>
      </c>
      <c r="AV194" s="12" t="s">
        <v>89</v>
      </c>
      <c r="AW194" s="12" t="s">
        <v>35</v>
      </c>
      <c r="AX194" s="12" t="s">
        <v>79</v>
      </c>
      <c r="AY194" s="161" t="s">
        <v>151</v>
      </c>
    </row>
    <row r="195" spans="2:65" s="13" customFormat="1" ht="11.25">
      <c r="B195" s="167"/>
      <c r="D195" s="150" t="s">
        <v>312</v>
      </c>
      <c r="E195" s="168" t="s">
        <v>1</v>
      </c>
      <c r="F195" s="169" t="s">
        <v>320</v>
      </c>
      <c r="H195" s="170">
        <v>261.2</v>
      </c>
      <c r="I195" s="171"/>
      <c r="L195" s="167"/>
      <c r="M195" s="172"/>
      <c r="T195" s="173"/>
      <c r="AT195" s="168" t="s">
        <v>312</v>
      </c>
      <c r="AU195" s="168" t="s">
        <v>89</v>
      </c>
      <c r="AV195" s="13" t="s">
        <v>158</v>
      </c>
      <c r="AW195" s="13" t="s">
        <v>35</v>
      </c>
      <c r="AX195" s="13" t="s">
        <v>86</v>
      </c>
      <c r="AY195" s="168" t="s">
        <v>151</v>
      </c>
    </row>
    <row r="196" spans="2:65" s="1" customFormat="1" ht="16.5" customHeight="1">
      <c r="B196" s="136"/>
      <c r="C196" s="137" t="s">
        <v>255</v>
      </c>
      <c r="D196" s="137" t="s">
        <v>154</v>
      </c>
      <c r="E196" s="138" t="s">
        <v>514</v>
      </c>
      <c r="F196" s="139" t="s">
        <v>515</v>
      </c>
      <c r="G196" s="140" t="s">
        <v>309</v>
      </c>
      <c r="H196" s="141">
        <v>27.91</v>
      </c>
      <c r="I196" s="142"/>
      <c r="J196" s="143">
        <f>ROUND(I196*H196,2)</f>
        <v>0</v>
      </c>
      <c r="K196" s="139" t="s">
        <v>310</v>
      </c>
      <c r="L196" s="32"/>
      <c r="M196" s="144" t="s">
        <v>1</v>
      </c>
      <c r="N196" s="145" t="s">
        <v>44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158</v>
      </c>
      <c r="AT196" s="148" t="s">
        <v>154</v>
      </c>
      <c r="AU196" s="148" t="s">
        <v>89</v>
      </c>
      <c r="AY196" s="16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86</v>
      </c>
      <c r="BK196" s="149">
        <f>ROUND(I196*H196,2)</f>
        <v>0</v>
      </c>
      <c r="BL196" s="16" t="s">
        <v>158</v>
      </c>
      <c r="BM196" s="148" t="s">
        <v>1222</v>
      </c>
    </row>
    <row r="197" spans="2:65" s="12" customFormat="1" ht="11.25">
      <c r="B197" s="160"/>
      <c r="D197" s="150" t="s">
        <v>312</v>
      </c>
      <c r="E197" s="161" t="s">
        <v>1</v>
      </c>
      <c r="F197" s="162" t="s">
        <v>1223</v>
      </c>
      <c r="H197" s="163">
        <v>27.91</v>
      </c>
      <c r="I197" s="164"/>
      <c r="L197" s="160"/>
      <c r="M197" s="165"/>
      <c r="T197" s="166"/>
      <c r="AT197" s="161" t="s">
        <v>312</v>
      </c>
      <c r="AU197" s="161" t="s">
        <v>89</v>
      </c>
      <c r="AV197" s="12" t="s">
        <v>89</v>
      </c>
      <c r="AW197" s="12" t="s">
        <v>35</v>
      </c>
      <c r="AX197" s="12" t="s">
        <v>86</v>
      </c>
      <c r="AY197" s="161" t="s">
        <v>151</v>
      </c>
    </row>
    <row r="198" spans="2:65" s="1" customFormat="1" ht="16.5" customHeight="1">
      <c r="B198" s="136"/>
      <c r="C198" s="174" t="s">
        <v>259</v>
      </c>
      <c r="D198" s="174" t="s">
        <v>374</v>
      </c>
      <c r="E198" s="175" t="s">
        <v>521</v>
      </c>
      <c r="F198" s="176" t="s">
        <v>522</v>
      </c>
      <c r="G198" s="177" t="s">
        <v>377</v>
      </c>
      <c r="H198" s="178">
        <v>55.82</v>
      </c>
      <c r="I198" s="179"/>
      <c r="J198" s="180">
        <f>ROUND(I198*H198,2)</f>
        <v>0</v>
      </c>
      <c r="K198" s="176" t="s">
        <v>310</v>
      </c>
      <c r="L198" s="181"/>
      <c r="M198" s="182" t="s">
        <v>1</v>
      </c>
      <c r="N198" s="183" t="s">
        <v>44</v>
      </c>
      <c r="P198" s="146">
        <f>O198*H198</f>
        <v>0</v>
      </c>
      <c r="Q198" s="146">
        <v>1</v>
      </c>
      <c r="R198" s="146">
        <f>Q198*H198</f>
        <v>55.82</v>
      </c>
      <c r="S198" s="146">
        <v>0</v>
      </c>
      <c r="T198" s="147">
        <f>S198*H198</f>
        <v>0</v>
      </c>
      <c r="AR198" s="148" t="s">
        <v>183</v>
      </c>
      <c r="AT198" s="148" t="s">
        <v>374</v>
      </c>
      <c r="AU198" s="148" t="s">
        <v>89</v>
      </c>
      <c r="AY198" s="16" t="s">
        <v>151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86</v>
      </c>
      <c r="BK198" s="149">
        <f>ROUND(I198*H198,2)</f>
        <v>0</v>
      </c>
      <c r="BL198" s="16" t="s">
        <v>158</v>
      </c>
      <c r="BM198" s="148" t="s">
        <v>1224</v>
      </c>
    </row>
    <row r="199" spans="2:65" s="12" customFormat="1" ht="11.25">
      <c r="B199" s="160"/>
      <c r="D199" s="150" t="s">
        <v>312</v>
      </c>
      <c r="F199" s="162" t="s">
        <v>1225</v>
      </c>
      <c r="H199" s="163">
        <v>55.82</v>
      </c>
      <c r="I199" s="164"/>
      <c r="L199" s="160"/>
      <c r="M199" s="165"/>
      <c r="T199" s="166"/>
      <c r="AT199" s="161" t="s">
        <v>312</v>
      </c>
      <c r="AU199" s="161" t="s">
        <v>89</v>
      </c>
      <c r="AV199" s="12" t="s">
        <v>89</v>
      </c>
      <c r="AW199" s="12" t="s">
        <v>3</v>
      </c>
      <c r="AX199" s="12" t="s">
        <v>86</v>
      </c>
      <c r="AY199" s="161" t="s">
        <v>151</v>
      </c>
    </row>
    <row r="200" spans="2:65" s="1" customFormat="1" ht="21.75" customHeight="1">
      <c r="B200" s="136"/>
      <c r="C200" s="137" t="s">
        <v>265</v>
      </c>
      <c r="D200" s="137" t="s">
        <v>154</v>
      </c>
      <c r="E200" s="138" t="s">
        <v>533</v>
      </c>
      <c r="F200" s="139" t="s">
        <v>534</v>
      </c>
      <c r="G200" s="140" t="s">
        <v>363</v>
      </c>
      <c r="H200" s="141">
        <v>171.9</v>
      </c>
      <c r="I200" s="142"/>
      <c r="J200" s="143">
        <f>ROUND(I200*H200,2)</f>
        <v>0</v>
      </c>
      <c r="K200" s="139" t="s">
        <v>310</v>
      </c>
      <c r="L200" s="32"/>
      <c r="M200" s="144" t="s">
        <v>1</v>
      </c>
      <c r="N200" s="145" t="s">
        <v>44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158</v>
      </c>
      <c r="AT200" s="148" t="s">
        <v>154</v>
      </c>
      <c r="AU200" s="148" t="s">
        <v>89</v>
      </c>
      <c r="AY200" s="16" t="s">
        <v>151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6" t="s">
        <v>86</v>
      </c>
      <c r="BK200" s="149">
        <f>ROUND(I200*H200,2)</f>
        <v>0</v>
      </c>
      <c r="BL200" s="16" t="s">
        <v>158</v>
      </c>
      <c r="BM200" s="148" t="s">
        <v>1226</v>
      </c>
    </row>
    <row r="201" spans="2:65" s="12" customFormat="1" ht="11.25">
      <c r="B201" s="160"/>
      <c r="D201" s="150" t="s">
        <v>312</v>
      </c>
      <c r="E201" s="161" t="s">
        <v>1</v>
      </c>
      <c r="F201" s="162" t="s">
        <v>1227</v>
      </c>
      <c r="H201" s="163">
        <v>171.9</v>
      </c>
      <c r="I201" s="164"/>
      <c r="L201" s="160"/>
      <c r="M201" s="165"/>
      <c r="T201" s="166"/>
      <c r="AT201" s="161" t="s">
        <v>312</v>
      </c>
      <c r="AU201" s="161" t="s">
        <v>89</v>
      </c>
      <c r="AV201" s="12" t="s">
        <v>89</v>
      </c>
      <c r="AW201" s="12" t="s">
        <v>35</v>
      </c>
      <c r="AX201" s="12" t="s">
        <v>86</v>
      </c>
      <c r="AY201" s="161" t="s">
        <v>151</v>
      </c>
    </row>
    <row r="202" spans="2:65" s="1" customFormat="1" ht="16.5" customHeight="1">
      <c r="B202" s="136"/>
      <c r="C202" s="137" t="s">
        <v>269</v>
      </c>
      <c r="D202" s="137" t="s">
        <v>154</v>
      </c>
      <c r="E202" s="138" t="s">
        <v>538</v>
      </c>
      <c r="F202" s="139" t="s">
        <v>539</v>
      </c>
      <c r="G202" s="140" t="s">
        <v>363</v>
      </c>
      <c r="H202" s="141">
        <v>171.9</v>
      </c>
      <c r="I202" s="142"/>
      <c r="J202" s="143">
        <f>ROUND(I202*H202,2)</f>
        <v>0</v>
      </c>
      <c r="K202" s="139" t="s">
        <v>310</v>
      </c>
      <c r="L202" s="32"/>
      <c r="M202" s="144" t="s">
        <v>1</v>
      </c>
      <c r="N202" s="145" t="s">
        <v>44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158</v>
      </c>
      <c r="AT202" s="148" t="s">
        <v>154</v>
      </c>
      <c r="AU202" s="148" t="s">
        <v>89</v>
      </c>
      <c r="AY202" s="16" t="s">
        <v>151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6" t="s">
        <v>86</v>
      </c>
      <c r="BK202" s="149">
        <f>ROUND(I202*H202,2)</f>
        <v>0</v>
      </c>
      <c r="BL202" s="16" t="s">
        <v>158</v>
      </c>
      <c r="BM202" s="148" t="s">
        <v>1228</v>
      </c>
    </row>
    <row r="203" spans="2:65" s="1" customFormat="1" ht="16.5" customHeight="1">
      <c r="B203" s="136"/>
      <c r="C203" s="174" t="s">
        <v>273</v>
      </c>
      <c r="D203" s="174" t="s">
        <v>374</v>
      </c>
      <c r="E203" s="175" t="s">
        <v>542</v>
      </c>
      <c r="F203" s="176" t="s">
        <v>543</v>
      </c>
      <c r="G203" s="177" t="s">
        <v>544</v>
      </c>
      <c r="H203" s="178">
        <v>3.4380000000000002</v>
      </c>
      <c r="I203" s="179"/>
      <c r="J203" s="180">
        <f>ROUND(I203*H203,2)</f>
        <v>0</v>
      </c>
      <c r="K203" s="176" t="s">
        <v>310</v>
      </c>
      <c r="L203" s="181"/>
      <c r="M203" s="182" t="s">
        <v>1</v>
      </c>
      <c r="N203" s="183" t="s">
        <v>44</v>
      </c>
      <c r="P203" s="146">
        <f>O203*H203</f>
        <v>0</v>
      </c>
      <c r="Q203" s="146">
        <v>1E-3</v>
      </c>
      <c r="R203" s="146">
        <f>Q203*H203</f>
        <v>3.4380000000000001E-3</v>
      </c>
      <c r="S203" s="146">
        <v>0</v>
      </c>
      <c r="T203" s="147">
        <f>S203*H203</f>
        <v>0</v>
      </c>
      <c r="AR203" s="148" t="s">
        <v>183</v>
      </c>
      <c r="AT203" s="148" t="s">
        <v>374</v>
      </c>
      <c r="AU203" s="148" t="s">
        <v>89</v>
      </c>
      <c r="AY203" s="16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86</v>
      </c>
      <c r="BK203" s="149">
        <f>ROUND(I203*H203,2)</f>
        <v>0</v>
      </c>
      <c r="BL203" s="16" t="s">
        <v>158</v>
      </c>
      <c r="BM203" s="148" t="s">
        <v>1229</v>
      </c>
    </row>
    <row r="204" spans="2:65" s="12" customFormat="1" ht="11.25">
      <c r="B204" s="160"/>
      <c r="D204" s="150" t="s">
        <v>312</v>
      </c>
      <c r="F204" s="162" t="s">
        <v>1230</v>
      </c>
      <c r="H204" s="163">
        <v>3.4380000000000002</v>
      </c>
      <c r="I204" s="164"/>
      <c r="L204" s="160"/>
      <c r="M204" s="165"/>
      <c r="T204" s="166"/>
      <c r="AT204" s="161" t="s">
        <v>312</v>
      </c>
      <c r="AU204" s="161" t="s">
        <v>89</v>
      </c>
      <c r="AV204" s="12" t="s">
        <v>89</v>
      </c>
      <c r="AW204" s="12" t="s">
        <v>3</v>
      </c>
      <c r="AX204" s="12" t="s">
        <v>86</v>
      </c>
      <c r="AY204" s="161" t="s">
        <v>151</v>
      </c>
    </row>
    <row r="205" spans="2:65" s="1" customFormat="1" ht="16.5" customHeight="1">
      <c r="B205" s="136"/>
      <c r="C205" s="137" t="s">
        <v>277</v>
      </c>
      <c r="D205" s="137" t="s">
        <v>154</v>
      </c>
      <c r="E205" s="138" t="s">
        <v>1231</v>
      </c>
      <c r="F205" s="139" t="s">
        <v>1232</v>
      </c>
      <c r="G205" s="140" t="s">
        <v>363</v>
      </c>
      <c r="H205" s="141">
        <v>60.2</v>
      </c>
      <c r="I205" s="142"/>
      <c r="J205" s="143">
        <f>ROUND(I205*H205,2)</f>
        <v>0</v>
      </c>
      <c r="K205" s="139" t="s">
        <v>310</v>
      </c>
      <c r="L205" s="32"/>
      <c r="M205" s="144" t="s">
        <v>1</v>
      </c>
      <c r="N205" s="145" t="s">
        <v>44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158</v>
      </c>
      <c r="AT205" s="148" t="s">
        <v>154</v>
      </c>
      <c r="AU205" s="148" t="s">
        <v>89</v>
      </c>
      <c r="AY205" s="16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86</v>
      </c>
      <c r="BK205" s="149">
        <f>ROUND(I205*H205,2)</f>
        <v>0</v>
      </c>
      <c r="BL205" s="16" t="s">
        <v>158</v>
      </c>
      <c r="BM205" s="148" t="s">
        <v>1233</v>
      </c>
    </row>
    <row r="206" spans="2:65" s="1" customFormat="1" ht="16.5" customHeight="1">
      <c r="B206" s="136"/>
      <c r="C206" s="174" t="s">
        <v>451</v>
      </c>
      <c r="D206" s="174" t="s">
        <v>374</v>
      </c>
      <c r="E206" s="175" t="s">
        <v>1234</v>
      </c>
      <c r="F206" s="176" t="s">
        <v>1235</v>
      </c>
      <c r="G206" s="177" t="s">
        <v>544</v>
      </c>
      <c r="H206" s="178">
        <v>1.204</v>
      </c>
      <c r="I206" s="179"/>
      <c r="J206" s="180">
        <f>ROUND(I206*H206,2)</f>
        <v>0</v>
      </c>
      <c r="K206" s="176" t="s">
        <v>310</v>
      </c>
      <c r="L206" s="181"/>
      <c r="M206" s="182" t="s">
        <v>1</v>
      </c>
      <c r="N206" s="183" t="s">
        <v>44</v>
      </c>
      <c r="P206" s="146">
        <f>O206*H206</f>
        <v>0</v>
      </c>
      <c r="Q206" s="146">
        <v>1E-3</v>
      </c>
      <c r="R206" s="146">
        <f>Q206*H206</f>
        <v>1.204E-3</v>
      </c>
      <c r="S206" s="146">
        <v>0</v>
      </c>
      <c r="T206" s="147">
        <f>S206*H206</f>
        <v>0</v>
      </c>
      <c r="AR206" s="148" t="s">
        <v>183</v>
      </c>
      <c r="AT206" s="148" t="s">
        <v>374</v>
      </c>
      <c r="AU206" s="148" t="s">
        <v>89</v>
      </c>
      <c r="AY206" s="16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6" t="s">
        <v>86</v>
      </c>
      <c r="BK206" s="149">
        <f>ROUND(I206*H206,2)</f>
        <v>0</v>
      </c>
      <c r="BL206" s="16" t="s">
        <v>158</v>
      </c>
      <c r="BM206" s="148" t="s">
        <v>1236</v>
      </c>
    </row>
    <row r="207" spans="2:65" s="12" customFormat="1" ht="11.25">
      <c r="B207" s="160"/>
      <c r="D207" s="150" t="s">
        <v>312</v>
      </c>
      <c r="F207" s="162" t="s">
        <v>1237</v>
      </c>
      <c r="H207" s="163">
        <v>1.204</v>
      </c>
      <c r="I207" s="164"/>
      <c r="L207" s="160"/>
      <c r="M207" s="165"/>
      <c r="T207" s="166"/>
      <c r="AT207" s="161" t="s">
        <v>312</v>
      </c>
      <c r="AU207" s="161" t="s">
        <v>89</v>
      </c>
      <c r="AV207" s="12" t="s">
        <v>89</v>
      </c>
      <c r="AW207" s="12" t="s">
        <v>3</v>
      </c>
      <c r="AX207" s="12" t="s">
        <v>86</v>
      </c>
      <c r="AY207" s="161" t="s">
        <v>151</v>
      </c>
    </row>
    <row r="208" spans="2:65" s="1" customFormat="1" ht="16.5" customHeight="1">
      <c r="B208" s="136"/>
      <c r="C208" s="137" t="s">
        <v>458</v>
      </c>
      <c r="D208" s="137" t="s">
        <v>154</v>
      </c>
      <c r="E208" s="138" t="s">
        <v>1238</v>
      </c>
      <c r="F208" s="139" t="s">
        <v>1239</v>
      </c>
      <c r="G208" s="140" t="s">
        <v>363</v>
      </c>
      <c r="H208" s="141">
        <v>174.2</v>
      </c>
      <c r="I208" s="142"/>
      <c r="J208" s="143">
        <f>ROUND(I208*H208,2)</f>
        <v>0</v>
      </c>
      <c r="K208" s="139" t="s">
        <v>310</v>
      </c>
      <c r="L208" s="32"/>
      <c r="M208" s="144" t="s">
        <v>1</v>
      </c>
      <c r="N208" s="145" t="s">
        <v>44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158</v>
      </c>
      <c r="AT208" s="148" t="s">
        <v>154</v>
      </c>
      <c r="AU208" s="148" t="s">
        <v>89</v>
      </c>
      <c r="AY208" s="16" t="s">
        <v>151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86</v>
      </c>
      <c r="BK208" s="149">
        <f>ROUND(I208*H208,2)</f>
        <v>0</v>
      </c>
      <c r="BL208" s="16" t="s">
        <v>158</v>
      </c>
      <c r="BM208" s="148" t="s">
        <v>1240</v>
      </c>
    </row>
    <row r="209" spans="2:65" s="12" customFormat="1" ht="11.25">
      <c r="B209" s="160"/>
      <c r="D209" s="150" t="s">
        <v>312</v>
      </c>
      <c r="E209" s="161" t="s">
        <v>1</v>
      </c>
      <c r="F209" s="162" t="s">
        <v>1241</v>
      </c>
      <c r="H209" s="163">
        <v>174.2</v>
      </c>
      <c r="I209" s="164"/>
      <c r="L209" s="160"/>
      <c r="M209" s="165"/>
      <c r="T209" s="166"/>
      <c r="AT209" s="161" t="s">
        <v>312</v>
      </c>
      <c r="AU209" s="161" t="s">
        <v>89</v>
      </c>
      <c r="AV209" s="12" t="s">
        <v>89</v>
      </c>
      <c r="AW209" s="12" t="s">
        <v>35</v>
      </c>
      <c r="AX209" s="12" t="s">
        <v>86</v>
      </c>
      <c r="AY209" s="161" t="s">
        <v>151</v>
      </c>
    </row>
    <row r="210" spans="2:65" s="1" customFormat="1" ht="16.5" customHeight="1">
      <c r="B210" s="136"/>
      <c r="C210" s="137" t="s">
        <v>464</v>
      </c>
      <c r="D210" s="137" t="s">
        <v>154</v>
      </c>
      <c r="E210" s="138" t="s">
        <v>1242</v>
      </c>
      <c r="F210" s="139" t="s">
        <v>1243</v>
      </c>
      <c r="G210" s="140" t="s">
        <v>363</v>
      </c>
      <c r="H210" s="141">
        <v>60.2</v>
      </c>
      <c r="I210" s="142"/>
      <c r="J210" s="143">
        <f>ROUND(I210*H210,2)</f>
        <v>0</v>
      </c>
      <c r="K210" s="139" t="s">
        <v>310</v>
      </c>
      <c r="L210" s="32"/>
      <c r="M210" s="144" t="s">
        <v>1</v>
      </c>
      <c r="N210" s="145" t="s">
        <v>44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AR210" s="148" t="s">
        <v>158</v>
      </c>
      <c r="AT210" s="148" t="s">
        <v>154</v>
      </c>
      <c r="AU210" s="148" t="s">
        <v>89</v>
      </c>
      <c r="AY210" s="16" t="s">
        <v>151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86</v>
      </c>
      <c r="BK210" s="149">
        <f>ROUND(I210*H210,2)</f>
        <v>0</v>
      </c>
      <c r="BL210" s="16" t="s">
        <v>158</v>
      </c>
      <c r="BM210" s="148" t="s">
        <v>1244</v>
      </c>
    </row>
    <row r="211" spans="2:65" s="12" customFormat="1" ht="11.25">
      <c r="B211" s="160"/>
      <c r="D211" s="150" t="s">
        <v>312</v>
      </c>
      <c r="E211" s="161" t="s">
        <v>1</v>
      </c>
      <c r="F211" s="162" t="s">
        <v>1245</v>
      </c>
      <c r="H211" s="163">
        <v>60.2</v>
      </c>
      <c r="I211" s="164"/>
      <c r="L211" s="160"/>
      <c r="M211" s="165"/>
      <c r="T211" s="166"/>
      <c r="AT211" s="161" t="s">
        <v>312</v>
      </c>
      <c r="AU211" s="161" t="s">
        <v>89</v>
      </c>
      <c r="AV211" s="12" t="s">
        <v>89</v>
      </c>
      <c r="AW211" s="12" t="s">
        <v>35</v>
      </c>
      <c r="AX211" s="12" t="s">
        <v>86</v>
      </c>
      <c r="AY211" s="161" t="s">
        <v>151</v>
      </c>
    </row>
    <row r="212" spans="2:65" s="1" customFormat="1" ht="16.5" customHeight="1">
      <c r="B212" s="136"/>
      <c r="C212" s="137" t="s">
        <v>469</v>
      </c>
      <c r="D212" s="137" t="s">
        <v>154</v>
      </c>
      <c r="E212" s="138" t="s">
        <v>1246</v>
      </c>
      <c r="F212" s="139" t="s">
        <v>1247</v>
      </c>
      <c r="G212" s="140" t="s">
        <v>363</v>
      </c>
      <c r="H212" s="141">
        <v>60.2</v>
      </c>
      <c r="I212" s="142"/>
      <c r="J212" s="143">
        <f>ROUND(I212*H212,2)</f>
        <v>0</v>
      </c>
      <c r="K212" s="139" t="s">
        <v>310</v>
      </c>
      <c r="L212" s="32"/>
      <c r="M212" s="144" t="s">
        <v>1</v>
      </c>
      <c r="N212" s="145" t="s">
        <v>44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158</v>
      </c>
      <c r="AT212" s="148" t="s">
        <v>154</v>
      </c>
      <c r="AU212" s="148" t="s">
        <v>89</v>
      </c>
      <c r="AY212" s="16" t="s">
        <v>151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6" t="s">
        <v>86</v>
      </c>
      <c r="BK212" s="149">
        <f>ROUND(I212*H212,2)</f>
        <v>0</v>
      </c>
      <c r="BL212" s="16" t="s">
        <v>158</v>
      </c>
      <c r="BM212" s="148" t="s">
        <v>1248</v>
      </c>
    </row>
    <row r="213" spans="2:65" s="12" customFormat="1" ht="11.25">
      <c r="B213" s="160"/>
      <c r="D213" s="150" t="s">
        <v>312</v>
      </c>
      <c r="E213" s="161" t="s">
        <v>1</v>
      </c>
      <c r="F213" s="162" t="s">
        <v>1249</v>
      </c>
      <c r="H213" s="163">
        <v>60.2</v>
      </c>
      <c r="I213" s="164"/>
      <c r="L213" s="160"/>
      <c r="M213" s="165"/>
      <c r="T213" s="166"/>
      <c r="AT213" s="161" t="s">
        <v>312</v>
      </c>
      <c r="AU213" s="161" t="s">
        <v>89</v>
      </c>
      <c r="AV213" s="12" t="s">
        <v>89</v>
      </c>
      <c r="AW213" s="12" t="s">
        <v>35</v>
      </c>
      <c r="AX213" s="12" t="s">
        <v>86</v>
      </c>
      <c r="AY213" s="161" t="s">
        <v>151</v>
      </c>
    </row>
    <row r="214" spans="2:65" s="1" customFormat="1" ht="16.5" customHeight="1">
      <c r="B214" s="136"/>
      <c r="C214" s="137" t="s">
        <v>477</v>
      </c>
      <c r="D214" s="137" t="s">
        <v>154</v>
      </c>
      <c r="E214" s="138" t="s">
        <v>558</v>
      </c>
      <c r="F214" s="139" t="s">
        <v>559</v>
      </c>
      <c r="G214" s="140" t="s">
        <v>309</v>
      </c>
      <c r="H214" s="141">
        <v>4.6420000000000003</v>
      </c>
      <c r="I214" s="142"/>
      <c r="J214" s="143">
        <f>ROUND(I214*H214,2)</f>
        <v>0</v>
      </c>
      <c r="K214" s="139" t="s">
        <v>310</v>
      </c>
      <c r="L214" s="32"/>
      <c r="M214" s="144" t="s">
        <v>1</v>
      </c>
      <c r="N214" s="145" t="s">
        <v>44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158</v>
      </c>
      <c r="AT214" s="148" t="s">
        <v>154</v>
      </c>
      <c r="AU214" s="148" t="s">
        <v>89</v>
      </c>
      <c r="AY214" s="16" t="s">
        <v>151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86</v>
      </c>
      <c r="BK214" s="149">
        <f>ROUND(I214*H214,2)</f>
        <v>0</v>
      </c>
      <c r="BL214" s="16" t="s">
        <v>158</v>
      </c>
      <c r="BM214" s="148" t="s">
        <v>1250</v>
      </c>
    </row>
    <row r="215" spans="2:65" s="11" customFormat="1" ht="22.9" customHeight="1">
      <c r="B215" s="124"/>
      <c r="D215" s="125" t="s">
        <v>78</v>
      </c>
      <c r="E215" s="134" t="s">
        <v>89</v>
      </c>
      <c r="F215" s="134" t="s">
        <v>561</v>
      </c>
      <c r="I215" s="127"/>
      <c r="J215" s="135">
        <f>BK215</f>
        <v>0</v>
      </c>
      <c r="L215" s="124"/>
      <c r="M215" s="129"/>
      <c r="P215" s="130">
        <f>SUM(P216:P222)</f>
        <v>0</v>
      </c>
      <c r="R215" s="130">
        <f>SUM(R216:R222)</f>
        <v>233.19976399999999</v>
      </c>
      <c r="T215" s="131">
        <f>SUM(T216:T222)</f>
        <v>0</v>
      </c>
      <c r="AR215" s="125" t="s">
        <v>86</v>
      </c>
      <c r="AT215" s="132" t="s">
        <v>78</v>
      </c>
      <c r="AU215" s="132" t="s">
        <v>86</v>
      </c>
      <c r="AY215" s="125" t="s">
        <v>151</v>
      </c>
      <c r="BK215" s="133">
        <f>SUM(BK216:BK222)</f>
        <v>0</v>
      </c>
    </row>
    <row r="216" spans="2:65" s="1" customFormat="1" ht="16.5" customHeight="1">
      <c r="B216" s="136"/>
      <c r="C216" s="137" t="s">
        <v>482</v>
      </c>
      <c r="D216" s="137" t="s">
        <v>154</v>
      </c>
      <c r="E216" s="138" t="s">
        <v>1251</v>
      </c>
      <c r="F216" s="139" t="s">
        <v>1252</v>
      </c>
      <c r="G216" s="140" t="s">
        <v>349</v>
      </c>
      <c r="H216" s="141">
        <v>52</v>
      </c>
      <c r="I216" s="142"/>
      <c r="J216" s="143">
        <f>ROUND(I216*H216,2)</f>
        <v>0</v>
      </c>
      <c r="K216" s="139" t="s">
        <v>310</v>
      </c>
      <c r="L216" s="32"/>
      <c r="M216" s="144" t="s">
        <v>1</v>
      </c>
      <c r="N216" s="145" t="s">
        <v>44</v>
      </c>
      <c r="P216" s="146">
        <f>O216*H216</f>
        <v>0</v>
      </c>
      <c r="Q216" s="146">
        <v>4.8999999999999998E-4</v>
      </c>
      <c r="R216" s="146">
        <f>Q216*H216</f>
        <v>2.5479999999999999E-2</v>
      </c>
      <c r="S216" s="146">
        <v>0</v>
      </c>
      <c r="T216" s="147">
        <f>S216*H216</f>
        <v>0</v>
      </c>
      <c r="AR216" s="148" t="s">
        <v>158</v>
      </c>
      <c r="AT216" s="148" t="s">
        <v>154</v>
      </c>
      <c r="AU216" s="148" t="s">
        <v>89</v>
      </c>
      <c r="AY216" s="16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86</v>
      </c>
      <c r="BK216" s="149">
        <f>ROUND(I216*H216,2)</f>
        <v>0</v>
      </c>
      <c r="BL216" s="16" t="s">
        <v>158</v>
      </c>
      <c r="BM216" s="148" t="s">
        <v>1253</v>
      </c>
    </row>
    <row r="217" spans="2:65" s="12" customFormat="1" ht="11.25">
      <c r="B217" s="160"/>
      <c r="D217" s="150" t="s">
        <v>312</v>
      </c>
      <c r="E217" s="161" t="s">
        <v>1</v>
      </c>
      <c r="F217" s="162" t="s">
        <v>1254</v>
      </c>
      <c r="H217" s="163">
        <v>52</v>
      </c>
      <c r="I217" s="164"/>
      <c r="L217" s="160"/>
      <c r="M217" s="165"/>
      <c r="T217" s="166"/>
      <c r="AT217" s="161" t="s">
        <v>312</v>
      </c>
      <c r="AU217" s="161" t="s">
        <v>89</v>
      </c>
      <c r="AV217" s="12" t="s">
        <v>89</v>
      </c>
      <c r="AW217" s="12" t="s">
        <v>35</v>
      </c>
      <c r="AX217" s="12" t="s">
        <v>86</v>
      </c>
      <c r="AY217" s="161" t="s">
        <v>151</v>
      </c>
    </row>
    <row r="218" spans="2:65" s="1" customFormat="1" ht="16.5" customHeight="1">
      <c r="B218" s="136"/>
      <c r="C218" s="137" t="s">
        <v>487</v>
      </c>
      <c r="D218" s="137" t="s">
        <v>154</v>
      </c>
      <c r="E218" s="138" t="s">
        <v>1255</v>
      </c>
      <c r="F218" s="139" t="s">
        <v>1256</v>
      </c>
      <c r="G218" s="140" t="s">
        <v>354</v>
      </c>
      <c r="H218" s="141">
        <v>4</v>
      </c>
      <c r="I218" s="142"/>
      <c r="J218" s="143">
        <f>ROUND(I218*H218,2)</f>
        <v>0</v>
      </c>
      <c r="K218" s="139" t="s">
        <v>1</v>
      </c>
      <c r="L218" s="32"/>
      <c r="M218" s="144" t="s">
        <v>1</v>
      </c>
      <c r="N218" s="145" t="s">
        <v>44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158</v>
      </c>
      <c r="AT218" s="148" t="s">
        <v>154</v>
      </c>
      <c r="AU218" s="148" t="s">
        <v>89</v>
      </c>
      <c r="AY218" s="16" t="s">
        <v>151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6" t="s">
        <v>86</v>
      </c>
      <c r="BK218" s="149">
        <f>ROUND(I218*H218,2)</f>
        <v>0</v>
      </c>
      <c r="BL218" s="16" t="s">
        <v>158</v>
      </c>
      <c r="BM218" s="148" t="s">
        <v>1257</v>
      </c>
    </row>
    <row r="219" spans="2:65" s="1" customFormat="1" ht="16.5" customHeight="1">
      <c r="B219" s="136"/>
      <c r="C219" s="137" t="s">
        <v>492</v>
      </c>
      <c r="D219" s="137" t="s">
        <v>154</v>
      </c>
      <c r="E219" s="138" t="s">
        <v>608</v>
      </c>
      <c r="F219" s="139" t="s">
        <v>609</v>
      </c>
      <c r="G219" s="140" t="s">
        <v>309</v>
      </c>
      <c r="H219" s="141">
        <v>93.2</v>
      </c>
      <c r="I219" s="142"/>
      <c r="J219" s="143">
        <f>ROUND(I219*H219,2)</f>
        <v>0</v>
      </c>
      <c r="K219" s="139" t="s">
        <v>310</v>
      </c>
      <c r="L219" s="32"/>
      <c r="M219" s="144" t="s">
        <v>1</v>
      </c>
      <c r="N219" s="145" t="s">
        <v>44</v>
      </c>
      <c r="P219" s="146">
        <f>O219*H219</f>
        <v>0</v>
      </c>
      <c r="Q219" s="146">
        <v>2.5018699999999998</v>
      </c>
      <c r="R219" s="146">
        <f>Q219*H219</f>
        <v>233.174284</v>
      </c>
      <c r="S219" s="146">
        <v>0</v>
      </c>
      <c r="T219" s="147">
        <f>S219*H219</f>
        <v>0</v>
      </c>
      <c r="AR219" s="148" t="s">
        <v>158</v>
      </c>
      <c r="AT219" s="148" t="s">
        <v>154</v>
      </c>
      <c r="AU219" s="148" t="s">
        <v>89</v>
      </c>
      <c r="AY219" s="16" t="s">
        <v>151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6" t="s">
        <v>86</v>
      </c>
      <c r="BK219" s="149">
        <f>ROUND(I219*H219,2)</f>
        <v>0</v>
      </c>
      <c r="BL219" s="16" t="s">
        <v>158</v>
      </c>
      <c r="BM219" s="148" t="s">
        <v>1258</v>
      </c>
    </row>
    <row r="220" spans="2:65" s="12" customFormat="1" ht="11.25">
      <c r="B220" s="160"/>
      <c r="D220" s="150" t="s">
        <v>312</v>
      </c>
      <c r="E220" s="161" t="s">
        <v>1</v>
      </c>
      <c r="F220" s="162" t="s">
        <v>1259</v>
      </c>
      <c r="H220" s="163">
        <v>92.8</v>
      </c>
      <c r="I220" s="164"/>
      <c r="L220" s="160"/>
      <c r="M220" s="165"/>
      <c r="T220" s="166"/>
      <c r="AT220" s="161" t="s">
        <v>312</v>
      </c>
      <c r="AU220" s="161" t="s">
        <v>89</v>
      </c>
      <c r="AV220" s="12" t="s">
        <v>89</v>
      </c>
      <c r="AW220" s="12" t="s">
        <v>35</v>
      </c>
      <c r="AX220" s="12" t="s">
        <v>79</v>
      </c>
      <c r="AY220" s="161" t="s">
        <v>151</v>
      </c>
    </row>
    <row r="221" spans="2:65" s="12" customFormat="1" ht="11.25">
      <c r="B221" s="160"/>
      <c r="D221" s="150" t="s">
        <v>312</v>
      </c>
      <c r="E221" s="161" t="s">
        <v>1</v>
      </c>
      <c r="F221" s="162" t="s">
        <v>1260</v>
      </c>
      <c r="H221" s="163">
        <v>0.4</v>
      </c>
      <c r="I221" s="164"/>
      <c r="L221" s="160"/>
      <c r="M221" s="165"/>
      <c r="T221" s="166"/>
      <c r="AT221" s="161" t="s">
        <v>312</v>
      </c>
      <c r="AU221" s="161" t="s">
        <v>89</v>
      </c>
      <c r="AV221" s="12" t="s">
        <v>89</v>
      </c>
      <c r="AW221" s="12" t="s">
        <v>35</v>
      </c>
      <c r="AX221" s="12" t="s">
        <v>79</v>
      </c>
      <c r="AY221" s="161" t="s">
        <v>151</v>
      </c>
    </row>
    <row r="222" spans="2:65" s="13" customFormat="1" ht="11.25">
      <c r="B222" s="167"/>
      <c r="D222" s="150" t="s">
        <v>312</v>
      </c>
      <c r="E222" s="168" t="s">
        <v>1</v>
      </c>
      <c r="F222" s="169" t="s">
        <v>320</v>
      </c>
      <c r="H222" s="170">
        <v>93.2</v>
      </c>
      <c r="I222" s="171"/>
      <c r="L222" s="167"/>
      <c r="M222" s="172"/>
      <c r="T222" s="173"/>
      <c r="AT222" s="168" t="s">
        <v>312</v>
      </c>
      <c r="AU222" s="168" t="s">
        <v>89</v>
      </c>
      <c r="AV222" s="13" t="s">
        <v>158</v>
      </c>
      <c r="AW222" s="13" t="s">
        <v>35</v>
      </c>
      <c r="AX222" s="13" t="s">
        <v>86</v>
      </c>
      <c r="AY222" s="168" t="s">
        <v>151</v>
      </c>
    </row>
    <row r="223" spans="2:65" s="11" customFormat="1" ht="22.9" customHeight="1">
      <c r="B223" s="124"/>
      <c r="D223" s="125" t="s">
        <v>78</v>
      </c>
      <c r="E223" s="134" t="s">
        <v>163</v>
      </c>
      <c r="F223" s="134" t="s">
        <v>639</v>
      </c>
      <c r="I223" s="127"/>
      <c r="J223" s="135">
        <f>BK223</f>
        <v>0</v>
      </c>
      <c r="L223" s="124"/>
      <c r="M223" s="129"/>
      <c r="P223" s="130">
        <f>SUM(P224:P251)</f>
        <v>0</v>
      </c>
      <c r="R223" s="130">
        <f>SUM(R224:R251)</f>
        <v>131.53978224000002</v>
      </c>
      <c r="T223" s="131">
        <f>SUM(T224:T251)</f>
        <v>0</v>
      </c>
      <c r="AR223" s="125" t="s">
        <v>86</v>
      </c>
      <c r="AT223" s="132" t="s">
        <v>78</v>
      </c>
      <c r="AU223" s="132" t="s">
        <v>86</v>
      </c>
      <c r="AY223" s="125" t="s">
        <v>151</v>
      </c>
      <c r="BK223" s="133">
        <f>SUM(BK224:BK251)</f>
        <v>0</v>
      </c>
    </row>
    <row r="224" spans="2:65" s="1" customFormat="1" ht="16.5" customHeight="1">
      <c r="B224" s="136"/>
      <c r="C224" s="137" t="s">
        <v>496</v>
      </c>
      <c r="D224" s="137" t="s">
        <v>154</v>
      </c>
      <c r="E224" s="138" t="s">
        <v>656</v>
      </c>
      <c r="F224" s="139" t="s">
        <v>657</v>
      </c>
      <c r="G224" s="140" t="s">
        <v>309</v>
      </c>
      <c r="H224" s="141">
        <v>45</v>
      </c>
      <c r="I224" s="142"/>
      <c r="J224" s="143">
        <f>ROUND(I224*H224,2)</f>
        <v>0</v>
      </c>
      <c r="K224" s="139" t="s">
        <v>310</v>
      </c>
      <c r="L224" s="32"/>
      <c r="M224" s="144" t="s">
        <v>1</v>
      </c>
      <c r="N224" s="145" t="s">
        <v>44</v>
      </c>
      <c r="P224" s="146">
        <f>O224*H224</f>
        <v>0</v>
      </c>
      <c r="Q224" s="146">
        <v>0.36037999999999998</v>
      </c>
      <c r="R224" s="146">
        <f>Q224*H224</f>
        <v>16.217099999999999</v>
      </c>
      <c r="S224" s="146">
        <v>0</v>
      </c>
      <c r="T224" s="147">
        <f>S224*H224</f>
        <v>0</v>
      </c>
      <c r="AR224" s="148" t="s">
        <v>158</v>
      </c>
      <c r="AT224" s="148" t="s">
        <v>154</v>
      </c>
      <c r="AU224" s="148" t="s">
        <v>89</v>
      </c>
      <c r="AY224" s="16" t="s">
        <v>151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86</v>
      </c>
      <c r="BK224" s="149">
        <f>ROUND(I224*H224,2)</f>
        <v>0</v>
      </c>
      <c r="BL224" s="16" t="s">
        <v>158</v>
      </c>
      <c r="BM224" s="148" t="s">
        <v>1261</v>
      </c>
    </row>
    <row r="225" spans="2:65" s="12" customFormat="1" ht="11.25">
      <c r="B225" s="160"/>
      <c r="D225" s="150" t="s">
        <v>312</v>
      </c>
      <c r="E225" s="161" t="s">
        <v>1</v>
      </c>
      <c r="F225" s="162" t="s">
        <v>1262</v>
      </c>
      <c r="H225" s="163">
        <v>45</v>
      </c>
      <c r="I225" s="164"/>
      <c r="L225" s="160"/>
      <c r="M225" s="165"/>
      <c r="T225" s="166"/>
      <c r="AT225" s="161" t="s">
        <v>312</v>
      </c>
      <c r="AU225" s="161" t="s">
        <v>89</v>
      </c>
      <c r="AV225" s="12" t="s">
        <v>89</v>
      </c>
      <c r="AW225" s="12" t="s">
        <v>35</v>
      </c>
      <c r="AX225" s="12" t="s">
        <v>86</v>
      </c>
      <c r="AY225" s="161" t="s">
        <v>151</v>
      </c>
    </row>
    <row r="226" spans="2:65" s="1" customFormat="1" ht="16.5" customHeight="1">
      <c r="B226" s="136"/>
      <c r="C226" s="137" t="s">
        <v>500</v>
      </c>
      <c r="D226" s="137" t="s">
        <v>154</v>
      </c>
      <c r="E226" s="138" t="s">
        <v>1263</v>
      </c>
      <c r="F226" s="139" t="s">
        <v>1264</v>
      </c>
      <c r="G226" s="140" t="s">
        <v>354</v>
      </c>
      <c r="H226" s="141">
        <v>58</v>
      </c>
      <c r="I226" s="142"/>
      <c r="J226" s="143">
        <f>ROUND(I226*H226,2)</f>
        <v>0</v>
      </c>
      <c r="K226" s="139" t="s">
        <v>1</v>
      </c>
      <c r="L226" s="32"/>
      <c r="M226" s="144" t="s">
        <v>1</v>
      </c>
      <c r="N226" s="145" t="s">
        <v>44</v>
      </c>
      <c r="P226" s="146">
        <f>O226*H226</f>
        <v>0</v>
      </c>
      <c r="Q226" s="146">
        <v>0.65</v>
      </c>
      <c r="R226" s="146">
        <f>Q226*H226</f>
        <v>37.700000000000003</v>
      </c>
      <c r="S226" s="146">
        <v>0</v>
      </c>
      <c r="T226" s="147">
        <f>S226*H226</f>
        <v>0</v>
      </c>
      <c r="AR226" s="148" t="s">
        <v>158</v>
      </c>
      <c r="AT226" s="148" t="s">
        <v>154</v>
      </c>
      <c r="AU226" s="148" t="s">
        <v>89</v>
      </c>
      <c r="AY226" s="16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6" t="s">
        <v>86</v>
      </c>
      <c r="BK226" s="149">
        <f>ROUND(I226*H226,2)</f>
        <v>0</v>
      </c>
      <c r="BL226" s="16" t="s">
        <v>158</v>
      </c>
      <c r="BM226" s="148" t="s">
        <v>1265</v>
      </c>
    </row>
    <row r="227" spans="2:65" s="1" customFormat="1" ht="19.5">
      <c r="B227" s="32"/>
      <c r="D227" s="150" t="s">
        <v>167</v>
      </c>
      <c r="F227" s="151" t="s">
        <v>1266</v>
      </c>
      <c r="I227" s="152"/>
      <c r="L227" s="32"/>
      <c r="M227" s="153"/>
      <c r="T227" s="56"/>
      <c r="AT227" s="16" t="s">
        <v>167</v>
      </c>
      <c r="AU227" s="16" t="s">
        <v>89</v>
      </c>
    </row>
    <row r="228" spans="2:65" s="1" customFormat="1" ht="16.5" customHeight="1">
      <c r="B228" s="136"/>
      <c r="C228" s="137" t="s">
        <v>505</v>
      </c>
      <c r="D228" s="137" t="s">
        <v>154</v>
      </c>
      <c r="E228" s="138" t="s">
        <v>1267</v>
      </c>
      <c r="F228" s="139" t="s">
        <v>1268</v>
      </c>
      <c r="G228" s="140" t="s">
        <v>309</v>
      </c>
      <c r="H228" s="141">
        <v>14</v>
      </c>
      <c r="I228" s="142"/>
      <c r="J228" s="143">
        <f>ROUND(I228*H228,2)</f>
        <v>0</v>
      </c>
      <c r="K228" s="139" t="s">
        <v>310</v>
      </c>
      <c r="L228" s="32"/>
      <c r="M228" s="144" t="s">
        <v>1</v>
      </c>
      <c r="N228" s="145" t="s">
        <v>44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158</v>
      </c>
      <c r="AT228" s="148" t="s">
        <v>154</v>
      </c>
      <c r="AU228" s="148" t="s">
        <v>89</v>
      </c>
      <c r="AY228" s="16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86</v>
      </c>
      <c r="BK228" s="149">
        <f>ROUND(I228*H228,2)</f>
        <v>0</v>
      </c>
      <c r="BL228" s="16" t="s">
        <v>158</v>
      </c>
      <c r="BM228" s="148" t="s">
        <v>1269</v>
      </c>
    </row>
    <row r="229" spans="2:65" s="12" customFormat="1" ht="11.25">
      <c r="B229" s="160"/>
      <c r="D229" s="150" t="s">
        <v>312</v>
      </c>
      <c r="E229" s="161" t="s">
        <v>1</v>
      </c>
      <c r="F229" s="162" t="s">
        <v>1270</v>
      </c>
      <c r="H229" s="163">
        <v>14</v>
      </c>
      <c r="I229" s="164"/>
      <c r="L229" s="160"/>
      <c r="M229" s="165"/>
      <c r="T229" s="166"/>
      <c r="AT229" s="161" t="s">
        <v>312</v>
      </c>
      <c r="AU229" s="161" t="s">
        <v>89</v>
      </c>
      <c r="AV229" s="12" t="s">
        <v>89</v>
      </c>
      <c r="AW229" s="12" t="s">
        <v>35</v>
      </c>
      <c r="AX229" s="12" t="s">
        <v>86</v>
      </c>
      <c r="AY229" s="161" t="s">
        <v>151</v>
      </c>
    </row>
    <row r="230" spans="2:65" s="1" customFormat="1" ht="16.5" customHeight="1">
      <c r="B230" s="136"/>
      <c r="C230" s="137" t="s">
        <v>509</v>
      </c>
      <c r="D230" s="137" t="s">
        <v>154</v>
      </c>
      <c r="E230" s="138" t="s">
        <v>666</v>
      </c>
      <c r="F230" s="139" t="s">
        <v>667</v>
      </c>
      <c r="G230" s="140" t="s">
        <v>309</v>
      </c>
      <c r="H230" s="141">
        <v>537.29999999999995</v>
      </c>
      <c r="I230" s="142"/>
      <c r="J230" s="143">
        <f>ROUND(I230*H230,2)</f>
        <v>0</v>
      </c>
      <c r="K230" s="139" t="s">
        <v>310</v>
      </c>
      <c r="L230" s="32"/>
      <c r="M230" s="144" t="s">
        <v>1</v>
      </c>
      <c r="N230" s="145" t="s">
        <v>44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158</v>
      </c>
      <c r="AT230" s="148" t="s">
        <v>154</v>
      </c>
      <c r="AU230" s="148" t="s">
        <v>89</v>
      </c>
      <c r="AY230" s="16" t="s">
        <v>151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86</v>
      </c>
      <c r="BK230" s="149">
        <f>ROUND(I230*H230,2)</f>
        <v>0</v>
      </c>
      <c r="BL230" s="16" t="s">
        <v>158</v>
      </c>
      <c r="BM230" s="148" t="s">
        <v>1271</v>
      </c>
    </row>
    <row r="231" spans="2:65" s="12" customFormat="1" ht="11.25">
      <c r="B231" s="160"/>
      <c r="D231" s="150" t="s">
        <v>312</v>
      </c>
      <c r="E231" s="161" t="s">
        <v>1</v>
      </c>
      <c r="F231" s="162" t="s">
        <v>1272</v>
      </c>
      <c r="H231" s="163">
        <v>537.29999999999995</v>
      </c>
      <c r="I231" s="164"/>
      <c r="L231" s="160"/>
      <c r="M231" s="165"/>
      <c r="T231" s="166"/>
      <c r="AT231" s="161" t="s">
        <v>312</v>
      </c>
      <c r="AU231" s="161" t="s">
        <v>89</v>
      </c>
      <c r="AV231" s="12" t="s">
        <v>89</v>
      </c>
      <c r="AW231" s="12" t="s">
        <v>35</v>
      </c>
      <c r="AX231" s="12" t="s">
        <v>86</v>
      </c>
      <c r="AY231" s="161" t="s">
        <v>151</v>
      </c>
    </row>
    <row r="232" spans="2:65" s="1" customFormat="1" ht="16.5" customHeight="1">
      <c r="B232" s="136"/>
      <c r="C232" s="137" t="s">
        <v>513</v>
      </c>
      <c r="D232" s="137" t="s">
        <v>154</v>
      </c>
      <c r="E232" s="138" t="s">
        <v>671</v>
      </c>
      <c r="F232" s="139" t="s">
        <v>672</v>
      </c>
      <c r="G232" s="140" t="s">
        <v>363</v>
      </c>
      <c r="H232" s="141">
        <v>508</v>
      </c>
      <c r="I232" s="142"/>
      <c r="J232" s="143">
        <f>ROUND(I232*H232,2)</f>
        <v>0</v>
      </c>
      <c r="K232" s="139" t="s">
        <v>310</v>
      </c>
      <c r="L232" s="32"/>
      <c r="M232" s="144" t="s">
        <v>1</v>
      </c>
      <c r="N232" s="145" t="s">
        <v>44</v>
      </c>
      <c r="P232" s="146">
        <f>O232*H232</f>
        <v>0</v>
      </c>
      <c r="Q232" s="146">
        <v>7.26E-3</v>
      </c>
      <c r="R232" s="146">
        <f>Q232*H232</f>
        <v>3.6880799999999998</v>
      </c>
      <c r="S232" s="146">
        <v>0</v>
      </c>
      <c r="T232" s="147">
        <f>S232*H232</f>
        <v>0</v>
      </c>
      <c r="AR232" s="148" t="s">
        <v>158</v>
      </c>
      <c r="AT232" s="148" t="s">
        <v>154</v>
      </c>
      <c r="AU232" s="148" t="s">
        <v>89</v>
      </c>
      <c r="AY232" s="16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6" t="s">
        <v>86</v>
      </c>
      <c r="BK232" s="149">
        <f>ROUND(I232*H232,2)</f>
        <v>0</v>
      </c>
      <c r="BL232" s="16" t="s">
        <v>158</v>
      </c>
      <c r="BM232" s="148" t="s">
        <v>1273</v>
      </c>
    </row>
    <row r="233" spans="2:65" s="12" customFormat="1" ht="11.25">
      <c r="B233" s="160"/>
      <c r="D233" s="150" t="s">
        <v>312</v>
      </c>
      <c r="E233" s="161" t="s">
        <v>1</v>
      </c>
      <c r="F233" s="162" t="s">
        <v>1274</v>
      </c>
      <c r="H233" s="163">
        <v>467</v>
      </c>
      <c r="I233" s="164"/>
      <c r="L233" s="160"/>
      <c r="M233" s="165"/>
      <c r="T233" s="166"/>
      <c r="AT233" s="161" t="s">
        <v>312</v>
      </c>
      <c r="AU233" s="161" t="s">
        <v>89</v>
      </c>
      <c r="AV233" s="12" t="s">
        <v>89</v>
      </c>
      <c r="AW233" s="12" t="s">
        <v>35</v>
      </c>
      <c r="AX233" s="12" t="s">
        <v>79</v>
      </c>
      <c r="AY233" s="161" t="s">
        <v>151</v>
      </c>
    </row>
    <row r="234" spans="2:65" s="12" customFormat="1" ht="11.25">
      <c r="B234" s="160"/>
      <c r="D234" s="150" t="s">
        <v>312</v>
      </c>
      <c r="E234" s="161" t="s">
        <v>1</v>
      </c>
      <c r="F234" s="162" t="s">
        <v>1275</v>
      </c>
      <c r="H234" s="163">
        <v>41</v>
      </c>
      <c r="I234" s="164"/>
      <c r="L234" s="160"/>
      <c r="M234" s="165"/>
      <c r="T234" s="166"/>
      <c r="AT234" s="161" t="s">
        <v>312</v>
      </c>
      <c r="AU234" s="161" t="s">
        <v>89</v>
      </c>
      <c r="AV234" s="12" t="s">
        <v>89</v>
      </c>
      <c r="AW234" s="12" t="s">
        <v>35</v>
      </c>
      <c r="AX234" s="12" t="s">
        <v>79</v>
      </c>
      <c r="AY234" s="161" t="s">
        <v>151</v>
      </c>
    </row>
    <row r="235" spans="2:65" s="13" customFormat="1" ht="11.25">
      <c r="B235" s="167"/>
      <c r="D235" s="150" t="s">
        <v>312</v>
      </c>
      <c r="E235" s="168" t="s">
        <v>1</v>
      </c>
      <c r="F235" s="169" t="s">
        <v>320</v>
      </c>
      <c r="H235" s="170">
        <v>508</v>
      </c>
      <c r="I235" s="171"/>
      <c r="L235" s="167"/>
      <c r="M235" s="172"/>
      <c r="T235" s="173"/>
      <c r="AT235" s="168" t="s">
        <v>312</v>
      </c>
      <c r="AU235" s="168" t="s">
        <v>89</v>
      </c>
      <c r="AV235" s="13" t="s">
        <v>158</v>
      </c>
      <c r="AW235" s="13" t="s">
        <v>35</v>
      </c>
      <c r="AX235" s="13" t="s">
        <v>86</v>
      </c>
      <c r="AY235" s="168" t="s">
        <v>151</v>
      </c>
    </row>
    <row r="236" spans="2:65" s="1" customFormat="1" ht="16.5" customHeight="1">
      <c r="B236" s="136"/>
      <c r="C236" s="137" t="s">
        <v>520</v>
      </c>
      <c r="D236" s="137" t="s">
        <v>154</v>
      </c>
      <c r="E236" s="138" t="s">
        <v>676</v>
      </c>
      <c r="F236" s="139" t="s">
        <v>677</v>
      </c>
      <c r="G236" s="140" t="s">
        <v>363</v>
      </c>
      <c r="H236" s="141">
        <v>420.5</v>
      </c>
      <c r="I236" s="142"/>
      <c r="J236" s="143">
        <f>ROUND(I236*H236,2)</f>
        <v>0</v>
      </c>
      <c r="K236" s="139" t="s">
        <v>310</v>
      </c>
      <c r="L236" s="32"/>
      <c r="M236" s="144" t="s">
        <v>1</v>
      </c>
      <c r="N236" s="145" t="s">
        <v>44</v>
      </c>
      <c r="P236" s="146">
        <f>O236*H236</f>
        <v>0</v>
      </c>
      <c r="Q236" s="146">
        <v>8.8800000000000007E-3</v>
      </c>
      <c r="R236" s="146">
        <f>Q236*H236</f>
        <v>3.7340400000000002</v>
      </c>
      <c r="S236" s="146">
        <v>0</v>
      </c>
      <c r="T236" s="147">
        <f>S236*H236</f>
        <v>0</v>
      </c>
      <c r="AR236" s="148" t="s">
        <v>158</v>
      </c>
      <c r="AT236" s="148" t="s">
        <v>154</v>
      </c>
      <c r="AU236" s="148" t="s">
        <v>89</v>
      </c>
      <c r="AY236" s="16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6" t="s">
        <v>86</v>
      </c>
      <c r="BK236" s="149">
        <f>ROUND(I236*H236,2)</f>
        <v>0</v>
      </c>
      <c r="BL236" s="16" t="s">
        <v>158</v>
      </c>
      <c r="BM236" s="148" t="s">
        <v>1276</v>
      </c>
    </row>
    <row r="237" spans="2:65" s="12" customFormat="1" ht="11.25">
      <c r="B237" s="160"/>
      <c r="D237" s="150" t="s">
        <v>312</v>
      </c>
      <c r="E237" s="161" t="s">
        <v>1</v>
      </c>
      <c r="F237" s="162" t="s">
        <v>1277</v>
      </c>
      <c r="H237" s="163">
        <v>420.5</v>
      </c>
      <c r="I237" s="164"/>
      <c r="L237" s="160"/>
      <c r="M237" s="165"/>
      <c r="T237" s="166"/>
      <c r="AT237" s="161" t="s">
        <v>312</v>
      </c>
      <c r="AU237" s="161" t="s">
        <v>89</v>
      </c>
      <c r="AV237" s="12" t="s">
        <v>89</v>
      </c>
      <c r="AW237" s="12" t="s">
        <v>35</v>
      </c>
      <c r="AX237" s="12" t="s">
        <v>86</v>
      </c>
      <c r="AY237" s="161" t="s">
        <v>151</v>
      </c>
    </row>
    <row r="238" spans="2:65" s="1" customFormat="1" ht="16.5" customHeight="1">
      <c r="B238" s="136"/>
      <c r="C238" s="137" t="s">
        <v>526</v>
      </c>
      <c r="D238" s="137" t="s">
        <v>154</v>
      </c>
      <c r="E238" s="138" t="s">
        <v>681</v>
      </c>
      <c r="F238" s="139" t="s">
        <v>682</v>
      </c>
      <c r="G238" s="140" t="s">
        <v>363</v>
      </c>
      <c r="H238" s="141">
        <v>508</v>
      </c>
      <c r="I238" s="142"/>
      <c r="J238" s="143">
        <f>ROUND(I238*H238,2)</f>
        <v>0</v>
      </c>
      <c r="K238" s="139" t="s">
        <v>310</v>
      </c>
      <c r="L238" s="32"/>
      <c r="M238" s="144" t="s">
        <v>1</v>
      </c>
      <c r="N238" s="145" t="s">
        <v>44</v>
      </c>
      <c r="P238" s="146">
        <f>O238*H238</f>
        <v>0</v>
      </c>
      <c r="Q238" s="146">
        <v>8.5999999999999998E-4</v>
      </c>
      <c r="R238" s="146">
        <f>Q238*H238</f>
        <v>0.43687999999999999</v>
      </c>
      <c r="S238" s="146">
        <v>0</v>
      </c>
      <c r="T238" s="147">
        <f>S238*H238</f>
        <v>0</v>
      </c>
      <c r="AR238" s="148" t="s">
        <v>158</v>
      </c>
      <c r="AT238" s="148" t="s">
        <v>154</v>
      </c>
      <c r="AU238" s="148" t="s">
        <v>89</v>
      </c>
      <c r="AY238" s="16" t="s">
        <v>151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6" t="s">
        <v>86</v>
      </c>
      <c r="BK238" s="149">
        <f>ROUND(I238*H238,2)</f>
        <v>0</v>
      </c>
      <c r="BL238" s="16" t="s">
        <v>158</v>
      </c>
      <c r="BM238" s="148" t="s">
        <v>1278</v>
      </c>
    </row>
    <row r="239" spans="2:65" s="1" customFormat="1" ht="16.5" customHeight="1">
      <c r="B239" s="136"/>
      <c r="C239" s="137" t="s">
        <v>532</v>
      </c>
      <c r="D239" s="137" t="s">
        <v>154</v>
      </c>
      <c r="E239" s="138" t="s">
        <v>685</v>
      </c>
      <c r="F239" s="139" t="s">
        <v>686</v>
      </c>
      <c r="G239" s="140" t="s">
        <v>363</v>
      </c>
      <c r="H239" s="141">
        <v>420.5</v>
      </c>
      <c r="I239" s="142"/>
      <c r="J239" s="143">
        <f>ROUND(I239*H239,2)</f>
        <v>0</v>
      </c>
      <c r="K239" s="139" t="s">
        <v>310</v>
      </c>
      <c r="L239" s="32"/>
      <c r="M239" s="144" t="s">
        <v>1</v>
      </c>
      <c r="N239" s="145" t="s">
        <v>44</v>
      </c>
      <c r="P239" s="146">
        <f>O239*H239</f>
        <v>0</v>
      </c>
      <c r="Q239" s="146">
        <v>1.0200000000000001E-3</v>
      </c>
      <c r="R239" s="146">
        <f>Q239*H239</f>
        <v>0.42891000000000001</v>
      </c>
      <c r="S239" s="146">
        <v>0</v>
      </c>
      <c r="T239" s="147">
        <f>S239*H239</f>
        <v>0</v>
      </c>
      <c r="AR239" s="148" t="s">
        <v>158</v>
      </c>
      <c r="AT239" s="148" t="s">
        <v>154</v>
      </c>
      <c r="AU239" s="148" t="s">
        <v>89</v>
      </c>
      <c r="AY239" s="16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86</v>
      </c>
      <c r="BK239" s="149">
        <f>ROUND(I239*H239,2)</f>
        <v>0</v>
      </c>
      <c r="BL239" s="16" t="s">
        <v>158</v>
      </c>
      <c r="BM239" s="148" t="s">
        <v>1279</v>
      </c>
    </row>
    <row r="240" spans="2:65" s="1" customFormat="1" ht="16.5" customHeight="1">
      <c r="B240" s="136"/>
      <c r="C240" s="137" t="s">
        <v>537</v>
      </c>
      <c r="D240" s="137" t="s">
        <v>154</v>
      </c>
      <c r="E240" s="138" t="s">
        <v>689</v>
      </c>
      <c r="F240" s="139" t="s">
        <v>690</v>
      </c>
      <c r="G240" s="140" t="s">
        <v>377</v>
      </c>
      <c r="H240" s="141">
        <v>22.568000000000001</v>
      </c>
      <c r="I240" s="142"/>
      <c r="J240" s="143">
        <f>ROUND(I240*H240,2)</f>
        <v>0</v>
      </c>
      <c r="K240" s="139" t="s">
        <v>310</v>
      </c>
      <c r="L240" s="32"/>
      <c r="M240" s="144" t="s">
        <v>1</v>
      </c>
      <c r="N240" s="145" t="s">
        <v>44</v>
      </c>
      <c r="P240" s="146">
        <f>O240*H240</f>
        <v>0</v>
      </c>
      <c r="Q240" s="146">
        <v>1.09528</v>
      </c>
      <c r="R240" s="146">
        <f>Q240*H240</f>
        <v>24.718279040000002</v>
      </c>
      <c r="S240" s="146">
        <v>0</v>
      </c>
      <c r="T240" s="147">
        <f>S240*H240</f>
        <v>0</v>
      </c>
      <c r="AR240" s="148" t="s">
        <v>158</v>
      </c>
      <c r="AT240" s="148" t="s">
        <v>154</v>
      </c>
      <c r="AU240" s="148" t="s">
        <v>89</v>
      </c>
      <c r="AY240" s="16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6" t="s">
        <v>86</v>
      </c>
      <c r="BK240" s="149">
        <f>ROUND(I240*H240,2)</f>
        <v>0</v>
      </c>
      <c r="BL240" s="16" t="s">
        <v>158</v>
      </c>
      <c r="BM240" s="148" t="s">
        <v>1280</v>
      </c>
    </row>
    <row r="241" spans="2:65" s="12" customFormat="1" ht="11.25">
      <c r="B241" s="160"/>
      <c r="D241" s="150" t="s">
        <v>312</v>
      </c>
      <c r="E241" s="161" t="s">
        <v>1</v>
      </c>
      <c r="F241" s="162" t="s">
        <v>1281</v>
      </c>
      <c r="H241" s="163">
        <v>22.568000000000001</v>
      </c>
      <c r="I241" s="164"/>
      <c r="L241" s="160"/>
      <c r="M241" s="165"/>
      <c r="T241" s="166"/>
      <c r="AT241" s="161" t="s">
        <v>312</v>
      </c>
      <c r="AU241" s="161" t="s">
        <v>89</v>
      </c>
      <c r="AV241" s="12" t="s">
        <v>89</v>
      </c>
      <c r="AW241" s="12" t="s">
        <v>35</v>
      </c>
      <c r="AX241" s="12" t="s">
        <v>86</v>
      </c>
      <c r="AY241" s="161" t="s">
        <v>151</v>
      </c>
    </row>
    <row r="242" spans="2:65" s="1" customFormat="1" ht="16.5" customHeight="1">
      <c r="B242" s="136"/>
      <c r="C242" s="137" t="s">
        <v>541</v>
      </c>
      <c r="D242" s="137" t="s">
        <v>154</v>
      </c>
      <c r="E242" s="138" t="s">
        <v>694</v>
      </c>
      <c r="F242" s="139" t="s">
        <v>695</v>
      </c>
      <c r="G242" s="140" t="s">
        <v>377</v>
      </c>
      <c r="H242" s="141">
        <v>41.911999999999999</v>
      </c>
      <c r="I242" s="142"/>
      <c r="J242" s="143">
        <f>ROUND(I242*H242,2)</f>
        <v>0</v>
      </c>
      <c r="K242" s="139" t="s">
        <v>310</v>
      </c>
      <c r="L242" s="32"/>
      <c r="M242" s="144" t="s">
        <v>1</v>
      </c>
      <c r="N242" s="145" t="s">
        <v>44</v>
      </c>
      <c r="P242" s="146">
        <f>O242*H242</f>
        <v>0</v>
      </c>
      <c r="Q242" s="146">
        <v>1.0556000000000001</v>
      </c>
      <c r="R242" s="146">
        <f>Q242*H242</f>
        <v>44.242307200000006</v>
      </c>
      <c r="S242" s="146">
        <v>0</v>
      </c>
      <c r="T242" s="147">
        <f>S242*H242</f>
        <v>0</v>
      </c>
      <c r="AR242" s="148" t="s">
        <v>158</v>
      </c>
      <c r="AT242" s="148" t="s">
        <v>154</v>
      </c>
      <c r="AU242" s="148" t="s">
        <v>89</v>
      </c>
      <c r="AY242" s="16" t="s">
        <v>151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6" t="s">
        <v>86</v>
      </c>
      <c r="BK242" s="149">
        <f>ROUND(I242*H242,2)</f>
        <v>0</v>
      </c>
      <c r="BL242" s="16" t="s">
        <v>158</v>
      </c>
      <c r="BM242" s="148" t="s">
        <v>1282</v>
      </c>
    </row>
    <row r="243" spans="2:65" s="12" customFormat="1" ht="11.25">
      <c r="B243" s="160"/>
      <c r="D243" s="150" t="s">
        <v>312</v>
      </c>
      <c r="E243" s="161" t="s">
        <v>1</v>
      </c>
      <c r="F243" s="162" t="s">
        <v>1283</v>
      </c>
      <c r="H243" s="163">
        <v>41.911999999999999</v>
      </c>
      <c r="I243" s="164"/>
      <c r="L243" s="160"/>
      <c r="M243" s="165"/>
      <c r="T243" s="166"/>
      <c r="AT243" s="161" t="s">
        <v>312</v>
      </c>
      <c r="AU243" s="161" t="s">
        <v>89</v>
      </c>
      <c r="AV243" s="12" t="s">
        <v>89</v>
      </c>
      <c r="AW243" s="12" t="s">
        <v>35</v>
      </c>
      <c r="AX243" s="12" t="s">
        <v>86</v>
      </c>
      <c r="AY243" s="161" t="s">
        <v>151</v>
      </c>
    </row>
    <row r="244" spans="2:65" s="1" customFormat="1" ht="16.5" customHeight="1">
      <c r="B244" s="136"/>
      <c r="C244" s="137" t="s">
        <v>547</v>
      </c>
      <c r="D244" s="137" t="s">
        <v>154</v>
      </c>
      <c r="E244" s="138" t="s">
        <v>651</v>
      </c>
      <c r="F244" s="139" t="s">
        <v>652</v>
      </c>
      <c r="G244" s="140" t="s">
        <v>349</v>
      </c>
      <c r="H244" s="141">
        <v>153</v>
      </c>
      <c r="I244" s="142"/>
      <c r="J244" s="143">
        <f>ROUND(I244*H244,2)</f>
        <v>0</v>
      </c>
      <c r="K244" s="139" t="s">
        <v>1</v>
      </c>
      <c r="L244" s="32"/>
      <c r="M244" s="144" t="s">
        <v>1</v>
      </c>
      <c r="N244" s="145" t="s">
        <v>44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AR244" s="148" t="s">
        <v>158</v>
      </c>
      <c r="AT244" s="148" t="s">
        <v>154</v>
      </c>
      <c r="AU244" s="148" t="s">
        <v>89</v>
      </c>
      <c r="AY244" s="16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86</v>
      </c>
      <c r="BK244" s="149">
        <f>ROUND(I244*H244,2)</f>
        <v>0</v>
      </c>
      <c r="BL244" s="16" t="s">
        <v>158</v>
      </c>
      <c r="BM244" s="148" t="s">
        <v>1284</v>
      </c>
    </row>
    <row r="245" spans="2:65" s="1" customFormat="1" ht="19.5">
      <c r="B245" s="32"/>
      <c r="D245" s="150" t="s">
        <v>167</v>
      </c>
      <c r="F245" s="151" t="s">
        <v>1285</v>
      </c>
      <c r="I245" s="152"/>
      <c r="L245" s="32"/>
      <c r="M245" s="153"/>
      <c r="T245" s="56"/>
      <c r="AT245" s="16" t="s">
        <v>167</v>
      </c>
      <c r="AU245" s="16" t="s">
        <v>89</v>
      </c>
    </row>
    <row r="246" spans="2:65" s="1" customFormat="1" ht="16.5" customHeight="1">
      <c r="B246" s="136"/>
      <c r="C246" s="137" t="s">
        <v>552</v>
      </c>
      <c r="D246" s="137" t="s">
        <v>154</v>
      </c>
      <c r="E246" s="138" t="s">
        <v>1286</v>
      </c>
      <c r="F246" s="139" t="s">
        <v>701</v>
      </c>
      <c r="G246" s="140" t="s">
        <v>349</v>
      </c>
      <c r="H246" s="141">
        <v>190</v>
      </c>
      <c r="I246" s="142"/>
      <c r="J246" s="143">
        <f>ROUND(I246*H246,2)</f>
        <v>0</v>
      </c>
      <c r="K246" s="139" t="s">
        <v>1</v>
      </c>
      <c r="L246" s="32"/>
      <c r="M246" s="144" t="s">
        <v>1</v>
      </c>
      <c r="N246" s="145" t="s">
        <v>44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158</v>
      </c>
      <c r="AT246" s="148" t="s">
        <v>154</v>
      </c>
      <c r="AU246" s="148" t="s">
        <v>89</v>
      </c>
      <c r="AY246" s="16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86</v>
      </c>
      <c r="BK246" s="149">
        <f>ROUND(I246*H246,2)</f>
        <v>0</v>
      </c>
      <c r="BL246" s="16" t="s">
        <v>158</v>
      </c>
      <c r="BM246" s="148" t="s">
        <v>1287</v>
      </c>
    </row>
    <row r="247" spans="2:65" s="1" customFormat="1" ht="19.5">
      <c r="B247" s="32"/>
      <c r="D247" s="150" t="s">
        <v>167</v>
      </c>
      <c r="F247" s="151" t="s">
        <v>1288</v>
      </c>
      <c r="I247" s="152"/>
      <c r="L247" s="32"/>
      <c r="M247" s="153"/>
      <c r="T247" s="56"/>
      <c r="AT247" s="16" t="s">
        <v>167</v>
      </c>
      <c r="AU247" s="16" t="s">
        <v>89</v>
      </c>
    </row>
    <row r="248" spans="2:65" s="1" customFormat="1" ht="16.5" customHeight="1">
      <c r="B248" s="136"/>
      <c r="C248" s="137" t="s">
        <v>557</v>
      </c>
      <c r="D248" s="137" t="s">
        <v>154</v>
      </c>
      <c r="E248" s="138" t="s">
        <v>705</v>
      </c>
      <c r="F248" s="139" t="s">
        <v>706</v>
      </c>
      <c r="G248" s="140" t="s">
        <v>363</v>
      </c>
      <c r="H248" s="141">
        <v>4.3</v>
      </c>
      <c r="I248" s="142"/>
      <c r="J248" s="143">
        <f>ROUND(I248*H248,2)</f>
        <v>0</v>
      </c>
      <c r="K248" s="139" t="s">
        <v>1</v>
      </c>
      <c r="L248" s="32"/>
      <c r="M248" s="144" t="s">
        <v>1</v>
      </c>
      <c r="N248" s="145" t="s">
        <v>44</v>
      </c>
      <c r="P248" s="146">
        <f>O248*H248</f>
        <v>0</v>
      </c>
      <c r="Q248" s="146">
        <v>8.702E-2</v>
      </c>
      <c r="R248" s="146">
        <f>Q248*H248</f>
        <v>0.37418599999999996</v>
      </c>
      <c r="S248" s="146">
        <v>0</v>
      </c>
      <c r="T248" s="147">
        <f>S248*H248</f>
        <v>0</v>
      </c>
      <c r="AR248" s="148" t="s">
        <v>158</v>
      </c>
      <c r="AT248" s="148" t="s">
        <v>154</v>
      </c>
      <c r="AU248" s="148" t="s">
        <v>89</v>
      </c>
      <c r="AY248" s="16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86</v>
      </c>
      <c r="BK248" s="149">
        <f>ROUND(I248*H248,2)</f>
        <v>0</v>
      </c>
      <c r="BL248" s="16" t="s">
        <v>158</v>
      </c>
      <c r="BM248" s="148" t="s">
        <v>1289</v>
      </c>
    </row>
    <row r="249" spans="2:65" s="12" customFormat="1" ht="11.25">
      <c r="B249" s="160"/>
      <c r="D249" s="150" t="s">
        <v>312</v>
      </c>
      <c r="E249" s="161" t="s">
        <v>1</v>
      </c>
      <c r="F249" s="162" t="s">
        <v>1290</v>
      </c>
      <c r="H249" s="163">
        <v>4.3</v>
      </c>
      <c r="I249" s="164"/>
      <c r="L249" s="160"/>
      <c r="M249" s="165"/>
      <c r="T249" s="166"/>
      <c r="AT249" s="161" t="s">
        <v>312</v>
      </c>
      <c r="AU249" s="161" t="s">
        <v>89</v>
      </c>
      <c r="AV249" s="12" t="s">
        <v>89</v>
      </c>
      <c r="AW249" s="12" t="s">
        <v>35</v>
      </c>
      <c r="AX249" s="12" t="s">
        <v>79</v>
      </c>
      <c r="AY249" s="161" t="s">
        <v>151</v>
      </c>
    </row>
    <row r="250" spans="2:65" s="13" customFormat="1" ht="11.25">
      <c r="B250" s="167"/>
      <c r="D250" s="150" t="s">
        <v>312</v>
      </c>
      <c r="E250" s="168" t="s">
        <v>1</v>
      </c>
      <c r="F250" s="169" t="s">
        <v>320</v>
      </c>
      <c r="H250" s="170">
        <v>4.3</v>
      </c>
      <c r="I250" s="171"/>
      <c r="L250" s="167"/>
      <c r="M250" s="172"/>
      <c r="T250" s="173"/>
      <c r="AT250" s="168" t="s">
        <v>312</v>
      </c>
      <c r="AU250" s="168" t="s">
        <v>89</v>
      </c>
      <c r="AV250" s="13" t="s">
        <v>158</v>
      </c>
      <c r="AW250" s="13" t="s">
        <v>35</v>
      </c>
      <c r="AX250" s="13" t="s">
        <v>86</v>
      </c>
      <c r="AY250" s="168" t="s">
        <v>151</v>
      </c>
    </row>
    <row r="251" spans="2:65" s="1" customFormat="1" ht="16.5" customHeight="1">
      <c r="B251" s="136"/>
      <c r="C251" s="137" t="s">
        <v>562</v>
      </c>
      <c r="D251" s="137" t="s">
        <v>154</v>
      </c>
      <c r="E251" s="138" t="s">
        <v>715</v>
      </c>
      <c r="F251" s="139" t="s">
        <v>716</v>
      </c>
      <c r="G251" s="140" t="s">
        <v>363</v>
      </c>
      <c r="H251" s="141">
        <v>4.3</v>
      </c>
      <c r="I251" s="142"/>
      <c r="J251" s="143">
        <f>ROUND(I251*H251,2)</f>
        <v>0</v>
      </c>
      <c r="K251" s="139" t="s">
        <v>1</v>
      </c>
      <c r="L251" s="32"/>
      <c r="M251" s="144" t="s">
        <v>1</v>
      </c>
      <c r="N251" s="145" t="s">
        <v>44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158</v>
      </c>
      <c r="AT251" s="148" t="s">
        <v>154</v>
      </c>
      <c r="AU251" s="148" t="s">
        <v>89</v>
      </c>
      <c r="AY251" s="16" t="s">
        <v>151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6" t="s">
        <v>86</v>
      </c>
      <c r="BK251" s="149">
        <f>ROUND(I251*H251,2)</f>
        <v>0</v>
      </c>
      <c r="BL251" s="16" t="s">
        <v>158</v>
      </c>
      <c r="BM251" s="148" t="s">
        <v>1291</v>
      </c>
    </row>
    <row r="252" spans="2:65" s="11" customFormat="1" ht="22.9" customHeight="1">
      <c r="B252" s="124"/>
      <c r="D252" s="125" t="s">
        <v>78</v>
      </c>
      <c r="E252" s="134" t="s">
        <v>158</v>
      </c>
      <c r="F252" s="134" t="s">
        <v>722</v>
      </c>
      <c r="I252" s="127"/>
      <c r="J252" s="135">
        <f>BK252</f>
        <v>0</v>
      </c>
      <c r="L252" s="124"/>
      <c r="M252" s="129"/>
      <c r="P252" s="130">
        <f>SUM(P253:P263)</f>
        <v>0</v>
      </c>
      <c r="R252" s="130">
        <f>SUM(R253:R263)</f>
        <v>60.771597000000007</v>
      </c>
      <c r="T252" s="131">
        <f>SUM(T253:T263)</f>
        <v>0</v>
      </c>
      <c r="AR252" s="125" t="s">
        <v>86</v>
      </c>
      <c r="AT252" s="132" t="s">
        <v>78</v>
      </c>
      <c r="AU252" s="132" t="s">
        <v>86</v>
      </c>
      <c r="AY252" s="125" t="s">
        <v>151</v>
      </c>
      <c r="BK252" s="133">
        <f>SUM(BK253:BK263)</f>
        <v>0</v>
      </c>
    </row>
    <row r="253" spans="2:65" s="1" customFormat="1" ht="16.5" customHeight="1">
      <c r="B253" s="136"/>
      <c r="C253" s="137" t="s">
        <v>567</v>
      </c>
      <c r="D253" s="137" t="s">
        <v>154</v>
      </c>
      <c r="E253" s="138" t="s">
        <v>1292</v>
      </c>
      <c r="F253" s="139" t="s">
        <v>1293</v>
      </c>
      <c r="G253" s="140" t="s">
        <v>363</v>
      </c>
      <c r="H253" s="141">
        <v>5.0999999999999996</v>
      </c>
      <c r="I253" s="142"/>
      <c r="J253" s="143">
        <f>ROUND(I253*H253,2)</f>
        <v>0</v>
      </c>
      <c r="K253" s="139" t="s">
        <v>310</v>
      </c>
      <c r="L253" s="32"/>
      <c r="M253" s="144" t="s">
        <v>1</v>
      </c>
      <c r="N253" s="145" t="s">
        <v>44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158</v>
      </c>
      <c r="AT253" s="148" t="s">
        <v>154</v>
      </c>
      <c r="AU253" s="148" t="s">
        <v>89</v>
      </c>
      <c r="AY253" s="16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6" t="s">
        <v>86</v>
      </c>
      <c r="BK253" s="149">
        <f>ROUND(I253*H253,2)</f>
        <v>0</v>
      </c>
      <c r="BL253" s="16" t="s">
        <v>158</v>
      </c>
      <c r="BM253" s="148" t="s">
        <v>1294</v>
      </c>
    </row>
    <row r="254" spans="2:65" s="1" customFormat="1" ht="16.5" customHeight="1">
      <c r="B254" s="136"/>
      <c r="C254" s="137" t="s">
        <v>572</v>
      </c>
      <c r="D254" s="137" t="s">
        <v>154</v>
      </c>
      <c r="E254" s="138" t="s">
        <v>1295</v>
      </c>
      <c r="F254" s="139" t="s">
        <v>1296</v>
      </c>
      <c r="G254" s="140" t="s">
        <v>309</v>
      </c>
      <c r="H254" s="141">
        <v>10.569000000000001</v>
      </c>
      <c r="I254" s="142"/>
      <c r="J254" s="143">
        <f>ROUND(I254*H254,2)</f>
        <v>0</v>
      </c>
      <c r="K254" s="139" t="s">
        <v>310</v>
      </c>
      <c r="L254" s="32"/>
      <c r="M254" s="144" t="s">
        <v>1</v>
      </c>
      <c r="N254" s="145" t="s">
        <v>44</v>
      </c>
      <c r="P254" s="146">
        <f>O254*H254</f>
        <v>0</v>
      </c>
      <c r="Q254" s="146">
        <v>2.004</v>
      </c>
      <c r="R254" s="146">
        <f>Q254*H254</f>
        <v>21.180276000000003</v>
      </c>
      <c r="S254" s="146">
        <v>0</v>
      </c>
      <c r="T254" s="147">
        <f>S254*H254</f>
        <v>0</v>
      </c>
      <c r="AR254" s="148" t="s">
        <v>158</v>
      </c>
      <c r="AT254" s="148" t="s">
        <v>154</v>
      </c>
      <c r="AU254" s="148" t="s">
        <v>89</v>
      </c>
      <c r="AY254" s="16" t="s">
        <v>151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86</v>
      </c>
      <c r="BK254" s="149">
        <f>ROUND(I254*H254,2)</f>
        <v>0</v>
      </c>
      <c r="BL254" s="16" t="s">
        <v>158</v>
      </c>
      <c r="BM254" s="148" t="s">
        <v>1297</v>
      </c>
    </row>
    <row r="255" spans="2:65" s="12" customFormat="1" ht="11.25">
      <c r="B255" s="160"/>
      <c r="D255" s="150" t="s">
        <v>312</v>
      </c>
      <c r="E255" s="161" t="s">
        <v>1</v>
      </c>
      <c r="F255" s="162" t="s">
        <v>1298</v>
      </c>
      <c r="H255" s="163">
        <v>3</v>
      </c>
      <c r="I255" s="164"/>
      <c r="L255" s="160"/>
      <c r="M255" s="165"/>
      <c r="T255" s="166"/>
      <c r="AT255" s="161" t="s">
        <v>312</v>
      </c>
      <c r="AU255" s="161" t="s">
        <v>89</v>
      </c>
      <c r="AV255" s="12" t="s">
        <v>89</v>
      </c>
      <c r="AW255" s="12" t="s">
        <v>35</v>
      </c>
      <c r="AX255" s="12" t="s">
        <v>79</v>
      </c>
      <c r="AY255" s="161" t="s">
        <v>151</v>
      </c>
    </row>
    <row r="256" spans="2:65" s="12" customFormat="1" ht="11.25">
      <c r="B256" s="160"/>
      <c r="D256" s="150" t="s">
        <v>312</v>
      </c>
      <c r="E256" s="161" t="s">
        <v>1</v>
      </c>
      <c r="F256" s="162" t="s">
        <v>1299</v>
      </c>
      <c r="H256" s="163">
        <v>7.569</v>
      </c>
      <c r="I256" s="164"/>
      <c r="L256" s="160"/>
      <c r="M256" s="165"/>
      <c r="T256" s="166"/>
      <c r="AT256" s="161" t="s">
        <v>312</v>
      </c>
      <c r="AU256" s="161" t="s">
        <v>89</v>
      </c>
      <c r="AV256" s="12" t="s">
        <v>89</v>
      </c>
      <c r="AW256" s="12" t="s">
        <v>35</v>
      </c>
      <c r="AX256" s="12" t="s">
        <v>79</v>
      </c>
      <c r="AY256" s="161" t="s">
        <v>151</v>
      </c>
    </row>
    <row r="257" spans="2:65" s="13" customFormat="1" ht="11.25">
      <c r="B257" s="167"/>
      <c r="D257" s="150" t="s">
        <v>312</v>
      </c>
      <c r="E257" s="168" t="s">
        <v>1</v>
      </c>
      <c r="F257" s="169" t="s">
        <v>320</v>
      </c>
      <c r="H257" s="170">
        <v>10.569000000000001</v>
      </c>
      <c r="I257" s="171"/>
      <c r="L257" s="167"/>
      <c r="M257" s="172"/>
      <c r="T257" s="173"/>
      <c r="AT257" s="168" t="s">
        <v>312</v>
      </c>
      <c r="AU257" s="168" t="s">
        <v>89</v>
      </c>
      <c r="AV257" s="13" t="s">
        <v>158</v>
      </c>
      <c r="AW257" s="13" t="s">
        <v>35</v>
      </c>
      <c r="AX257" s="13" t="s">
        <v>86</v>
      </c>
      <c r="AY257" s="168" t="s">
        <v>151</v>
      </c>
    </row>
    <row r="258" spans="2:65" s="1" customFormat="1" ht="16.5" customHeight="1">
      <c r="B258" s="136"/>
      <c r="C258" s="137" t="s">
        <v>576</v>
      </c>
      <c r="D258" s="137" t="s">
        <v>154</v>
      </c>
      <c r="E258" s="138" t="s">
        <v>1300</v>
      </c>
      <c r="F258" s="139" t="s">
        <v>1301</v>
      </c>
      <c r="G258" s="140" t="s">
        <v>309</v>
      </c>
      <c r="H258" s="141">
        <v>17.661000000000001</v>
      </c>
      <c r="I258" s="142"/>
      <c r="J258" s="143">
        <f>ROUND(I258*H258,2)</f>
        <v>0</v>
      </c>
      <c r="K258" s="139" t="s">
        <v>1</v>
      </c>
      <c r="L258" s="32"/>
      <c r="M258" s="144" t="s">
        <v>1</v>
      </c>
      <c r="N258" s="145" t="s">
        <v>44</v>
      </c>
      <c r="P258" s="146">
        <f>O258*H258</f>
        <v>0</v>
      </c>
      <c r="Q258" s="146">
        <v>2.004</v>
      </c>
      <c r="R258" s="146">
        <f>Q258*H258</f>
        <v>35.392644000000004</v>
      </c>
      <c r="S258" s="146">
        <v>0</v>
      </c>
      <c r="T258" s="147">
        <f>S258*H258</f>
        <v>0</v>
      </c>
      <c r="AR258" s="148" t="s">
        <v>158</v>
      </c>
      <c r="AT258" s="148" t="s">
        <v>154</v>
      </c>
      <c r="AU258" s="148" t="s">
        <v>89</v>
      </c>
      <c r="AY258" s="16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6" t="s">
        <v>86</v>
      </c>
      <c r="BK258" s="149">
        <f>ROUND(I258*H258,2)</f>
        <v>0</v>
      </c>
      <c r="BL258" s="16" t="s">
        <v>158</v>
      </c>
      <c r="BM258" s="148" t="s">
        <v>1302</v>
      </c>
    </row>
    <row r="259" spans="2:65" s="12" customFormat="1" ht="11.25">
      <c r="B259" s="160"/>
      <c r="D259" s="150" t="s">
        <v>312</v>
      </c>
      <c r="E259" s="161" t="s">
        <v>1</v>
      </c>
      <c r="F259" s="162" t="s">
        <v>1303</v>
      </c>
      <c r="H259" s="163">
        <v>17.661000000000001</v>
      </c>
      <c r="I259" s="164"/>
      <c r="L259" s="160"/>
      <c r="M259" s="165"/>
      <c r="T259" s="166"/>
      <c r="AT259" s="161" t="s">
        <v>312</v>
      </c>
      <c r="AU259" s="161" t="s">
        <v>89</v>
      </c>
      <c r="AV259" s="12" t="s">
        <v>89</v>
      </c>
      <c r="AW259" s="12" t="s">
        <v>35</v>
      </c>
      <c r="AX259" s="12" t="s">
        <v>86</v>
      </c>
      <c r="AY259" s="161" t="s">
        <v>151</v>
      </c>
    </row>
    <row r="260" spans="2:65" s="1" customFormat="1" ht="16.5" customHeight="1">
      <c r="B260" s="136"/>
      <c r="C260" s="137" t="s">
        <v>581</v>
      </c>
      <c r="D260" s="137" t="s">
        <v>154</v>
      </c>
      <c r="E260" s="138" t="s">
        <v>1304</v>
      </c>
      <c r="F260" s="139" t="s">
        <v>1305</v>
      </c>
      <c r="G260" s="140" t="s">
        <v>363</v>
      </c>
      <c r="H260" s="141">
        <v>5.0999999999999996</v>
      </c>
      <c r="I260" s="142"/>
      <c r="J260" s="143">
        <f>ROUND(I260*H260,2)</f>
        <v>0</v>
      </c>
      <c r="K260" s="139" t="s">
        <v>310</v>
      </c>
      <c r="L260" s="32"/>
      <c r="M260" s="144" t="s">
        <v>1</v>
      </c>
      <c r="N260" s="145" t="s">
        <v>44</v>
      </c>
      <c r="P260" s="146">
        <f>O260*H260</f>
        <v>0</v>
      </c>
      <c r="Q260" s="146">
        <v>0.82326999999999995</v>
      </c>
      <c r="R260" s="146">
        <f>Q260*H260</f>
        <v>4.1986769999999991</v>
      </c>
      <c r="S260" s="146">
        <v>0</v>
      </c>
      <c r="T260" s="147">
        <f>S260*H260</f>
        <v>0</v>
      </c>
      <c r="AR260" s="148" t="s">
        <v>158</v>
      </c>
      <c r="AT260" s="148" t="s">
        <v>154</v>
      </c>
      <c r="AU260" s="148" t="s">
        <v>89</v>
      </c>
      <c r="AY260" s="16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86</v>
      </c>
      <c r="BK260" s="149">
        <f>ROUND(I260*H260,2)</f>
        <v>0</v>
      </c>
      <c r="BL260" s="16" t="s">
        <v>158</v>
      </c>
      <c r="BM260" s="148" t="s">
        <v>1306</v>
      </c>
    </row>
    <row r="261" spans="2:65" s="12" customFormat="1" ht="11.25">
      <c r="B261" s="160"/>
      <c r="D261" s="150" t="s">
        <v>312</v>
      </c>
      <c r="E261" s="161" t="s">
        <v>1</v>
      </c>
      <c r="F261" s="162" t="s">
        <v>1307</v>
      </c>
      <c r="H261" s="163">
        <v>3.2</v>
      </c>
      <c r="I261" s="164"/>
      <c r="L261" s="160"/>
      <c r="M261" s="165"/>
      <c r="T261" s="166"/>
      <c r="AT261" s="161" t="s">
        <v>312</v>
      </c>
      <c r="AU261" s="161" t="s">
        <v>89</v>
      </c>
      <c r="AV261" s="12" t="s">
        <v>89</v>
      </c>
      <c r="AW261" s="12" t="s">
        <v>35</v>
      </c>
      <c r="AX261" s="12" t="s">
        <v>79</v>
      </c>
      <c r="AY261" s="161" t="s">
        <v>151</v>
      </c>
    </row>
    <row r="262" spans="2:65" s="12" customFormat="1" ht="11.25">
      <c r="B262" s="160"/>
      <c r="D262" s="150" t="s">
        <v>312</v>
      </c>
      <c r="E262" s="161" t="s">
        <v>1</v>
      </c>
      <c r="F262" s="162" t="s">
        <v>1308</v>
      </c>
      <c r="H262" s="163">
        <v>1.9</v>
      </c>
      <c r="I262" s="164"/>
      <c r="L262" s="160"/>
      <c r="M262" s="165"/>
      <c r="T262" s="166"/>
      <c r="AT262" s="161" t="s">
        <v>312</v>
      </c>
      <c r="AU262" s="161" t="s">
        <v>89</v>
      </c>
      <c r="AV262" s="12" t="s">
        <v>89</v>
      </c>
      <c r="AW262" s="12" t="s">
        <v>35</v>
      </c>
      <c r="AX262" s="12" t="s">
        <v>79</v>
      </c>
      <c r="AY262" s="161" t="s">
        <v>151</v>
      </c>
    </row>
    <row r="263" spans="2:65" s="13" customFormat="1" ht="11.25">
      <c r="B263" s="167"/>
      <c r="D263" s="150" t="s">
        <v>312</v>
      </c>
      <c r="E263" s="168" t="s">
        <v>1</v>
      </c>
      <c r="F263" s="169" t="s">
        <v>320</v>
      </c>
      <c r="H263" s="170">
        <v>5.0999999999999996</v>
      </c>
      <c r="I263" s="171"/>
      <c r="L263" s="167"/>
      <c r="M263" s="172"/>
      <c r="T263" s="173"/>
      <c r="AT263" s="168" t="s">
        <v>312</v>
      </c>
      <c r="AU263" s="168" t="s">
        <v>89</v>
      </c>
      <c r="AV263" s="13" t="s">
        <v>158</v>
      </c>
      <c r="AW263" s="13" t="s">
        <v>35</v>
      </c>
      <c r="AX263" s="13" t="s">
        <v>86</v>
      </c>
      <c r="AY263" s="168" t="s">
        <v>151</v>
      </c>
    </row>
    <row r="264" spans="2:65" s="11" customFormat="1" ht="22.9" customHeight="1">
      <c r="B264" s="124"/>
      <c r="D264" s="125" t="s">
        <v>78</v>
      </c>
      <c r="E264" s="134" t="s">
        <v>183</v>
      </c>
      <c r="F264" s="134" t="s">
        <v>734</v>
      </c>
      <c r="I264" s="127"/>
      <c r="J264" s="135">
        <f>BK264</f>
        <v>0</v>
      </c>
      <c r="L264" s="124"/>
      <c r="M264" s="129"/>
      <c r="P264" s="130">
        <f>SUM(P265:P290)</f>
        <v>0</v>
      </c>
      <c r="R264" s="130">
        <f>SUM(R265:R290)</f>
        <v>0.29699625000000002</v>
      </c>
      <c r="T264" s="131">
        <f>SUM(T265:T290)</f>
        <v>0</v>
      </c>
      <c r="AR264" s="125" t="s">
        <v>86</v>
      </c>
      <c r="AT264" s="132" t="s">
        <v>78</v>
      </c>
      <c r="AU264" s="132" t="s">
        <v>86</v>
      </c>
      <c r="AY264" s="125" t="s">
        <v>151</v>
      </c>
      <c r="BK264" s="133">
        <f>SUM(BK265:BK290)</f>
        <v>0</v>
      </c>
    </row>
    <row r="265" spans="2:65" s="1" customFormat="1" ht="16.5" customHeight="1">
      <c r="B265" s="136"/>
      <c r="C265" s="137" t="s">
        <v>587</v>
      </c>
      <c r="D265" s="137" t="s">
        <v>154</v>
      </c>
      <c r="E265" s="138" t="s">
        <v>736</v>
      </c>
      <c r="F265" s="139" t="s">
        <v>737</v>
      </c>
      <c r="G265" s="140" t="s">
        <v>349</v>
      </c>
      <c r="H265" s="141">
        <v>5</v>
      </c>
      <c r="I265" s="142"/>
      <c r="J265" s="143">
        <f>ROUND(I265*H265,2)</f>
        <v>0</v>
      </c>
      <c r="K265" s="139" t="s">
        <v>310</v>
      </c>
      <c r="L265" s="32"/>
      <c r="M265" s="144" t="s">
        <v>1</v>
      </c>
      <c r="N265" s="145" t="s">
        <v>44</v>
      </c>
      <c r="P265" s="146">
        <f>O265*H265</f>
        <v>0</v>
      </c>
      <c r="Q265" s="146">
        <v>1.5E-3</v>
      </c>
      <c r="R265" s="146">
        <f>Q265*H265</f>
        <v>7.4999999999999997E-3</v>
      </c>
      <c r="S265" s="146">
        <v>0</v>
      </c>
      <c r="T265" s="147">
        <f>S265*H265</f>
        <v>0</v>
      </c>
      <c r="AR265" s="148" t="s">
        <v>158</v>
      </c>
      <c r="AT265" s="148" t="s">
        <v>154</v>
      </c>
      <c r="AU265" s="148" t="s">
        <v>89</v>
      </c>
      <c r="AY265" s="16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6" t="s">
        <v>86</v>
      </c>
      <c r="BK265" s="149">
        <f>ROUND(I265*H265,2)</f>
        <v>0</v>
      </c>
      <c r="BL265" s="16" t="s">
        <v>158</v>
      </c>
      <c r="BM265" s="148" t="s">
        <v>1309</v>
      </c>
    </row>
    <row r="266" spans="2:65" s="12" customFormat="1" ht="11.25">
      <c r="B266" s="160"/>
      <c r="D266" s="150" t="s">
        <v>312</v>
      </c>
      <c r="E266" s="161" t="s">
        <v>1</v>
      </c>
      <c r="F266" s="162" t="s">
        <v>1310</v>
      </c>
      <c r="H266" s="163">
        <v>5</v>
      </c>
      <c r="I266" s="164"/>
      <c r="L266" s="160"/>
      <c r="M266" s="165"/>
      <c r="T266" s="166"/>
      <c r="AT266" s="161" t="s">
        <v>312</v>
      </c>
      <c r="AU266" s="161" t="s">
        <v>89</v>
      </c>
      <c r="AV266" s="12" t="s">
        <v>89</v>
      </c>
      <c r="AW266" s="12" t="s">
        <v>35</v>
      </c>
      <c r="AX266" s="12" t="s">
        <v>86</v>
      </c>
      <c r="AY266" s="161" t="s">
        <v>151</v>
      </c>
    </row>
    <row r="267" spans="2:65" s="1" customFormat="1" ht="16.5" customHeight="1">
      <c r="B267" s="136"/>
      <c r="C267" s="137" t="s">
        <v>592</v>
      </c>
      <c r="D267" s="137" t="s">
        <v>154</v>
      </c>
      <c r="E267" s="138" t="s">
        <v>1311</v>
      </c>
      <c r="F267" s="139" t="s">
        <v>1312</v>
      </c>
      <c r="G267" s="140" t="s">
        <v>349</v>
      </c>
      <c r="H267" s="141">
        <v>8</v>
      </c>
      <c r="I267" s="142"/>
      <c r="J267" s="143">
        <f>ROUND(I267*H267,2)</f>
        <v>0</v>
      </c>
      <c r="K267" s="139" t="s">
        <v>310</v>
      </c>
      <c r="L267" s="32"/>
      <c r="M267" s="144" t="s">
        <v>1</v>
      </c>
      <c r="N267" s="145" t="s">
        <v>44</v>
      </c>
      <c r="P267" s="146">
        <f>O267*H267</f>
        <v>0</v>
      </c>
      <c r="Q267" s="146">
        <v>1.323E-2</v>
      </c>
      <c r="R267" s="146">
        <f>Q267*H267</f>
        <v>0.10584</v>
      </c>
      <c r="S267" s="146">
        <v>0</v>
      </c>
      <c r="T267" s="147">
        <f>S267*H267</f>
        <v>0</v>
      </c>
      <c r="AR267" s="148" t="s">
        <v>158</v>
      </c>
      <c r="AT267" s="148" t="s">
        <v>154</v>
      </c>
      <c r="AU267" s="148" t="s">
        <v>89</v>
      </c>
      <c r="AY267" s="16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6" t="s">
        <v>86</v>
      </c>
      <c r="BK267" s="149">
        <f>ROUND(I267*H267,2)</f>
        <v>0</v>
      </c>
      <c r="BL267" s="16" t="s">
        <v>158</v>
      </c>
      <c r="BM267" s="148" t="s">
        <v>1313</v>
      </c>
    </row>
    <row r="268" spans="2:65" s="12" customFormat="1" ht="11.25">
      <c r="B268" s="160"/>
      <c r="D268" s="150" t="s">
        <v>312</v>
      </c>
      <c r="E268" s="161" t="s">
        <v>1</v>
      </c>
      <c r="F268" s="162" t="s">
        <v>1314</v>
      </c>
      <c r="H268" s="163">
        <v>8</v>
      </c>
      <c r="I268" s="164"/>
      <c r="L268" s="160"/>
      <c r="M268" s="165"/>
      <c r="T268" s="166"/>
      <c r="AT268" s="161" t="s">
        <v>312</v>
      </c>
      <c r="AU268" s="161" t="s">
        <v>89</v>
      </c>
      <c r="AV268" s="12" t="s">
        <v>89</v>
      </c>
      <c r="AW268" s="12" t="s">
        <v>35</v>
      </c>
      <c r="AX268" s="12" t="s">
        <v>86</v>
      </c>
      <c r="AY268" s="161" t="s">
        <v>151</v>
      </c>
    </row>
    <row r="269" spans="2:65" s="1" customFormat="1" ht="16.5" customHeight="1">
      <c r="B269" s="136"/>
      <c r="C269" s="137" t="s">
        <v>597</v>
      </c>
      <c r="D269" s="137" t="s">
        <v>154</v>
      </c>
      <c r="E269" s="138" t="s">
        <v>1315</v>
      </c>
      <c r="F269" s="139" t="s">
        <v>1316</v>
      </c>
      <c r="G269" s="140" t="s">
        <v>349</v>
      </c>
      <c r="H269" s="141">
        <v>2.5</v>
      </c>
      <c r="I269" s="142"/>
      <c r="J269" s="143">
        <f>ROUND(I269*H269,2)</f>
        <v>0</v>
      </c>
      <c r="K269" s="139" t="s">
        <v>310</v>
      </c>
      <c r="L269" s="32"/>
      <c r="M269" s="144" t="s">
        <v>1</v>
      </c>
      <c r="N269" s="145" t="s">
        <v>44</v>
      </c>
      <c r="P269" s="146">
        <f>O269*H269</f>
        <v>0</v>
      </c>
      <c r="Q269" s="146">
        <v>6.5599999999999999E-3</v>
      </c>
      <c r="R269" s="146">
        <f>Q269*H269</f>
        <v>1.6399999999999998E-2</v>
      </c>
      <c r="S269" s="146">
        <v>0</v>
      </c>
      <c r="T269" s="147">
        <f>S269*H269</f>
        <v>0</v>
      </c>
      <c r="AR269" s="148" t="s">
        <v>158</v>
      </c>
      <c r="AT269" s="148" t="s">
        <v>154</v>
      </c>
      <c r="AU269" s="148" t="s">
        <v>89</v>
      </c>
      <c r="AY269" s="16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6" t="s">
        <v>86</v>
      </c>
      <c r="BK269" s="149">
        <f>ROUND(I269*H269,2)</f>
        <v>0</v>
      </c>
      <c r="BL269" s="16" t="s">
        <v>158</v>
      </c>
      <c r="BM269" s="148" t="s">
        <v>1317</v>
      </c>
    </row>
    <row r="270" spans="2:65" s="12" customFormat="1" ht="11.25">
      <c r="B270" s="160"/>
      <c r="D270" s="150" t="s">
        <v>312</v>
      </c>
      <c r="E270" s="161" t="s">
        <v>1</v>
      </c>
      <c r="F270" s="162" t="s">
        <v>1318</v>
      </c>
      <c r="H270" s="163">
        <v>2.5</v>
      </c>
      <c r="I270" s="164"/>
      <c r="L270" s="160"/>
      <c r="M270" s="165"/>
      <c r="T270" s="166"/>
      <c r="AT270" s="161" t="s">
        <v>312</v>
      </c>
      <c r="AU270" s="161" t="s">
        <v>89</v>
      </c>
      <c r="AV270" s="12" t="s">
        <v>89</v>
      </c>
      <c r="AW270" s="12" t="s">
        <v>35</v>
      </c>
      <c r="AX270" s="12" t="s">
        <v>86</v>
      </c>
      <c r="AY270" s="161" t="s">
        <v>151</v>
      </c>
    </row>
    <row r="271" spans="2:65" s="1" customFormat="1" ht="21.75" customHeight="1">
      <c r="B271" s="136"/>
      <c r="C271" s="137" t="s">
        <v>602</v>
      </c>
      <c r="D271" s="137" t="s">
        <v>154</v>
      </c>
      <c r="E271" s="138" t="s">
        <v>1319</v>
      </c>
      <c r="F271" s="139" t="s">
        <v>1320</v>
      </c>
      <c r="G271" s="140" t="s">
        <v>354</v>
      </c>
      <c r="H271" s="141">
        <v>1</v>
      </c>
      <c r="I271" s="142"/>
      <c r="J271" s="143">
        <f>ROUND(I271*H271,2)</f>
        <v>0</v>
      </c>
      <c r="K271" s="139" t="s">
        <v>310</v>
      </c>
      <c r="L271" s="32"/>
      <c r="M271" s="144" t="s">
        <v>1</v>
      </c>
      <c r="N271" s="145" t="s">
        <v>44</v>
      </c>
      <c r="P271" s="146">
        <f>O271*H271</f>
        <v>0</v>
      </c>
      <c r="Q271" s="146">
        <v>1.0000000000000001E-5</v>
      </c>
      <c r="R271" s="146">
        <f>Q271*H271</f>
        <v>1.0000000000000001E-5</v>
      </c>
      <c r="S271" s="146">
        <v>0</v>
      </c>
      <c r="T271" s="147">
        <f>S271*H271</f>
        <v>0</v>
      </c>
      <c r="AR271" s="148" t="s">
        <v>158</v>
      </c>
      <c r="AT271" s="148" t="s">
        <v>154</v>
      </c>
      <c r="AU271" s="148" t="s">
        <v>89</v>
      </c>
      <c r="AY271" s="16" t="s">
        <v>151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6" t="s">
        <v>86</v>
      </c>
      <c r="BK271" s="149">
        <f>ROUND(I271*H271,2)</f>
        <v>0</v>
      </c>
      <c r="BL271" s="16" t="s">
        <v>158</v>
      </c>
      <c r="BM271" s="148" t="s">
        <v>1321</v>
      </c>
    </row>
    <row r="272" spans="2:65" s="1" customFormat="1" ht="16.5" customHeight="1">
      <c r="B272" s="136"/>
      <c r="C272" s="174" t="s">
        <v>607</v>
      </c>
      <c r="D272" s="174" t="s">
        <v>374</v>
      </c>
      <c r="E272" s="175" t="s">
        <v>1322</v>
      </c>
      <c r="F272" s="176" t="s">
        <v>1323</v>
      </c>
      <c r="G272" s="177" t="s">
        <v>354</v>
      </c>
      <c r="H272" s="178">
        <v>1</v>
      </c>
      <c r="I272" s="179"/>
      <c r="J272" s="180">
        <f>ROUND(I272*H272,2)</f>
        <v>0</v>
      </c>
      <c r="K272" s="176" t="s">
        <v>310</v>
      </c>
      <c r="L272" s="181"/>
      <c r="M272" s="182" t="s">
        <v>1</v>
      </c>
      <c r="N272" s="183" t="s">
        <v>44</v>
      </c>
      <c r="P272" s="146">
        <f>O272*H272</f>
        <v>0</v>
      </c>
      <c r="Q272" s="146">
        <v>1.2099999999999999E-3</v>
      </c>
      <c r="R272" s="146">
        <f>Q272*H272</f>
        <v>1.2099999999999999E-3</v>
      </c>
      <c r="S272" s="146">
        <v>0</v>
      </c>
      <c r="T272" s="147">
        <f>S272*H272</f>
        <v>0</v>
      </c>
      <c r="AR272" s="148" t="s">
        <v>183</v>
      </c>
      <c r="AT272" s="148" t="s">
        <v>374</v>
      </c>
      <c r="AU272" s="148" t="s">
        <v>89</v>
      </c>
      <c r="AY272" s="16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6" t="s">
        <v>86</v>
      </c>
      <c r="BK272" s="149">
        <f>ROUND(I272*H272,2)</f>
        <v>0</v>
      </c>
      <c r="BL272" s="16" t="s">
        <v>158</v>
      </c>
      <c r="BM272" s="148" t="s">
        <v>1324</v>
      </c>
    </row>
    <row r="273" spans="2:65" s="1" customFormat="1" ht="21.75" customHeight="1">
      <c r="B273" s="136"/>
      <c r="C273" s="137" t="s">
        <v>613</v>
      </c>
      <c r="D273" s="137" t="s">
        <v>154</v>
      </c>
      <c r="E273" s="138" t="s">
        <v>1325</v>
      </c>
      <c r="F273" s="139" t="s">
        <v>1326</v>
      </c>
      <c r="G273" s="140" t="s">
        <v>354</v>
      </c>
      <c r="H273" s="141">
        <v>6</v>
      </c>
      <c r="I273" s="142"/>
      <c r="J273" s="143">
        <f>ROUND(I273*H273,2)</f>
        <v>0</v>
      </c>
      <c r="K273" s="139" t="s">
        <v>310</v>
      </c>
      <c r="L273" s="32"/>
      <c r="M273" s="144" t="s">
        <v>1</v>
      </c>
      <c r="N273" s="145" t="s">
        <v>44</v>
      </c>
      <c r="P273" s="146">
        <f>O273*H273</f>
        <v>0</v>
      </c>
      <c r="Q273" s="146">
        <v>1.0000000000000001E-5</v>
      </c>
      <c r="R273" s="146">
        <f>Q273*H273</f>
        <v>6.0000000000000008E-5</v>
      </c>
      <c r="S273" s="146">
        <v>0</v>
      </c>
      <c r="T273" s="147">
        <f>S273*H273</f>
        <v>0</v>
      </c>
      <c r="AR273" s="148" t="s">
        <v>158</v>
      </c>
      <c r="AT273" s="148" t="s">
        <v>154</v>
      </c>
      <c r="AU273" s="148" t="s">
        <v>89</v>
      </c>
      <c r="AY273" s="16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6" t="s">
        <v>86</v>
      </c>
      <c r="BK273" s="149">
        <f>ROUND(I273*H273,2)</f>
        <v>0</v>
      </c>
      <c r="BL273" s="16" t="s">
        <v>158</v>
      </c>
      <c r="BM273" s="148" t="s">
        <v>1327</v>
      </c>
    </row>
    <row r="274" spans="2:65" s="1" customFormat="1" ht="19.5">
      <c r="B274" s="32"/>
      <c r="D274" s="150" t="s">
        <v>167</v>
      </c>
      <c r="F274" s="151" t="s">
        <v>649</v>
      </c>
      <c r="I274" s="152"/>
      <c r="L274" s="32"/>
      <c r="M274" s="153"/>
      <c r="T274" s="56"/>
      <c r="AT274" s="16" t="s">
        <v>167</v>
      </c>
      <c r="AU274" s="16" t="s">
        <v>89</v>
      </c>
    </row>
    <row r="275" spans="2:65" s="1" customFormat="1" ht="16.5" customHeight="1">
      <c r="B275" s="136"/>
      <c r="C275" s="174" t="s">
        <v>618</v>
      </c>
      <c r="D275" s="174" t="s">
        <v>374</v>
      </c>
      <c r="E275" s="175" t="s">
        <v>1328</v>
      </c>
      <c r="F275" s="176" t="s">
        <v>1329</v>
      </c>
      <c r="G275" s="177" t="s">
        <v>354</v>
      </c>
      <c r="H275" s="178">
        <v>1</v>
      </c>
      <c r="I275" s="179"/>
      <c r="J275" s="180">
        <f>ROUND(I275*H275,2)</f>
        <v>0</v>
      </c>
      <c r="K275" s="176" t="s">
        <v>310</v>
      </c>
      <c r="L275" s="181"/>
      <c r="M275" s="182" t="s">
        <v>1</v>
      </c>
      <c r="N275" s="183" t="s">
        <v>44</v>
      </c>
      <c r="P275" s="146">
        <f>O275*H275</f>
        <v>0</v>
      </c>
      <c r="Q275" s="146">
        <v>2.3400000000000001E-3</v>
      </c>
      <c r="R275" s="146">
        <f>Q275*H275</f>
        <v>2.3400000000000001E-3</v>
      </c>
      <c r="S275" s="146">
        <v>0</v>
      </c>
      <c r="T275" s="147">
        <f>S275*H275</f>
        <v>0</v>
      </c>
      <c r="AR275" s="148" t="s">
        <v>183</v>
      </c>
      <c r="AT275" s="148" t="s">
        <v>374</v>
      </c>
      <c r="AU275" s="148" t="s">
        <v>89</v>
      </c>
      <c r="AY275" s="16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6" t="s">
        <v>86</v>
      </c>
      <c r="BK275" s="149">
        <f>ROUND(I275*H275,2)</f>
        <v>0</v>
      </c>
      <c r="BL275" s="16" t="s">
        <v>158</v>
      </c>
      <c r="BM275" s="148" t="s">
        <v>1330</v>
      </c>
    </row>
    <row r="276" spans="2:65" s="1" customFormat="1" ht="16.5" customHeight="1">
      <c r="B276" s="136"/>
      <c r="C276" s="174" t="s">
        <v>623</v>
      </c>
      <c r="D276" s="174" t="s">
        <v>374</v>
      </c>
      <c r="E276" s="175" t="s">
        <v>1331</v>
      </c>
      <c r="F276" s="176" t="s">
        <v>1332</v>
      </c>
      <c r="G276" s="177" t="s">
        <v>354</v>
      </c>
      <c r="H276" s="178">
        <v>4</v>
      </c>
      <c r="I276" s="179"/>
      <c r="J276" s="180">
        <f>ROUND(I276*H276,2)</f>
        <v>0</v>
      </c>
      <c r="K276" s="176" t="s">
        <v>310</v>
      </c>
      <c r="L276" s="181"/>
      <c r="M276" s="182" t="s">
        <v>1</v>
      </c>
      <c r="N276" s="183" t="s">
        <v>44</v>
      </c>
      <c r="P276" s="146">
        <f>O276*H276</f>
        <v>0</v>
      </c>
      <c r="Q276" s="146">
        <v>2.5999999999999999E-3</v>
      </c>
      <c r="R276" s="146">
        <f>Q276*H276</f>
        <v>1.04E-2</v>
      </c>
      <c r="S276" s="146">
        <v>0</v>
      </c>
      <c r="T276" s="147">
        <f>S276*H276</f>
        <v>0</v>
      </c>
      <c r="AR276" s="148" t="s">
        <v>183</v>
      </c>
      <c r="AT276" s="148" t="s">
        <v>374</v>
      </c>
      <c r="AU276" s="148" t="s">
        <v>89</v>
      </c>
      <c r="AY276" s="16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6" t="s">
        <v>86</v>
      </c>
      <c r="BK276" s="149">
        <f>ROUND(I276*H276,2)</f>
        <v>0</v>
      </c>
      <c r="BL276" s="16" t="s">
        <v>158</v>
      </c>
      <c r="BM276" s="148" t="s">
        <v>1333</v>
      </c>
    </row>
    <row r="277" spans="2:65" s="1" customFormat="1" ht="16.5" customHeight="1">
      <c r="B277" s="136"/>
      <c r="C277" s="174" t="s">
        <v>629</v>
      </c>
      <c r="D277" s="174" t="s">
        <v>374</v>
      </c>
      <c r="E277" s="175" t="s">
        <v>1334</v>
      </c>
      <c r="F277" s="176" t="s">
        <v>1335</v>
      </c>
      <c r="G277" s="177" t="s">
        <v>354</v>
      </c>
      <c r="H277" s="178">
        <v>1</v>
      </c>
      <c r="I277" s="179"/>
      <c r="J277" s="180">
        <f>ROUND(I277*H277,2)</f>
        <v>0</v>
      </c>
      <c r="K277" s="176" t="s">
        <v>310</v>
      </c>
      <c r="L277" s="181"/>
      <c r="M277" s="182" t="s">
        <v>1</v>
      </c>
      <c r="N277" s="183" t="s">
        <v>44</v>
      </c>
      <c r="P277" s="146">
        <f>O277*H277</f>
        <v>0</v>
      </c>
      <c r="Q277" s="146">
        <v>2.2000000000000001E-3</v>
      </c>
      <c r="R277" s="146">
        <f>Q277*H277</f>
        <v>2.2000000000000001E-3</v>
      </c>
      <c r="S277" s="146">
        <v>0</v>
      </c>
      <c r="T277" s="147">
        <f>S277*H277</f>
        <v>0</v>
      </c>
      <c r="AR277" s="148" t="s">
        <v>183</v>
      </c>
      <c r="AT277" s="148" t="s">
        <v>374</v>
      </c>
      <c r="AU277" s="148" t="s">
        <v>89</v>
      </c>
      <c r="AY277" s="16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6" t="s">
        <v>86</v>
      </c>
      <c r="BK277" s="149">
        <f>ROUND(I277*H277,2)</f>
        <v>0</v>
      </c>
      <c r="BL277" s="16" t="s">
        <v>158</v>
      </c>
      <c r="BM277" s="148" t="s">
        <v>1336</v>
      </c>
    </row>
    <row r="278" spans="2:65" s="1" customFormat="1" ht="16.5" customHeight="1">
      <c r="B278" s="136"/>
      <c r="C278" s="137" t="s">
        <v>634</v>
      </c>
      <c r="D278" s="137" t="s">
        <v>154</v>
      </c>
      <c r="E278" s="138" t="s">
        <v>1337</v>
      </c>
      <c r="F278" s="139" t="s">
        <v>1338</v>
      </c>
      <c r="G278" s="140" t="s">
        <v>354</v>
      </c>
      <c r="H278" s="141">
        <v>1</v>
      </c>
      <c r="I278" s="142"/>
      <c r="J278" s="143">
        <f>ROUND(I278*H278,2)</f>
        <v>0</v>
      </c>
      <c r="K278" s="139" t="s">
        <v>310</v>
      </c>
      <c r="L278" s="32"/>
      <c r="M278" s="144" t="s">
        <v>1</v>
      </c>
      <c r="N278" s="145" t="s">
        <v>44</v>
      </c>
      <c r="P278" s="146">
        <f>O278*H278</f>
        <v>0</v>
      </c>
      <c r="Q278" s="146">
        <v>5.0800000000000003E-3</v>
      </c>
      <c r="R278" s="146">
        <f>Q278*H278</f>
        <v>5.0800000000000003E-3</v>
      </c>
      <c r="S278" s="146">
        <v>0</v>
      </c>
      <c r="T278" s="147">
        <f>S278*H278</f>
        <v>0</v>
      </c>
      <c r="AR278" s="148" t="s">
        <v>158</v>
      </c>
      <c r="AT278" s="148" t="s">
        <v>154</v>
      </c>
      <c r="AU278" s="148" t="s">
        <v>89</v>
      </c>
      <c r="AY278" s="16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86</v>
      </c>
      <c r="BK278" s="149">
        <f>ROUND(I278*H278,2)</f>
        <v>0</v>
      </c>
      <c r="BL278" s="16" t="s">
        <v>158</v>
      </c>
      <c r="BM278" s="148" t="s">
        <v>1339</v>
      </c>
    </row>
    <row r="279" spans="2:65" s="1" customFormat="1" ht="19.5">
      <c r="B279" s="32"/>
      <c r="D279" s="150" t="s">
        <v>167</v>
      </c>
      <c r="F279" s="151" t="s">
        <v>1025</v>
      </c>
      <c r="I279" s="152"/>
      <c r="L279" s="32"/>
      <c r="M279" s="153"/>
      <c r="T279" s="56"/>
      <c r="AT279" s="16" t="s">
        <v>167</v>
      </c>
      <c r="AU279" s="16" t="s">
        <v>89</v>
      </c>
    </row>
    <row r="280" spans="2:65" s="1" customFormat="1" ht="16.5" customHeight="1">
      <c r="B280" s="136"/>
      <c r="C280" s="174" t="s">
        <v>640</v>
      </c>
      <c r="D280" s="174" t="s">
        <v>374</v>
      </c>
      <c r="E280" s="175" t="s">
        <v>1340</v>
      </c>
      <c r="F280" s="176" t="s">
        <v>1341</v>
      </c>
      <c r="G280" s="177" t="s">
        <v>354</v>
      </c>
      <c r="H280" s="178">
        <v>1</v>
      </c>
      <c r="I280" s="179"/>
      <c r="J280" s="180">
        <f>ROUND(I280*H280,2)</f>
        <v>0</v>
      </c>
      <c r="K280" s="176" t="s">
        <v>310</v>
      </c>
      <c r="L280" s="181"/>
      <c r="M280" s="182" t="s">
        <v>1</v>
      </c>
      <c r="N280" s="183" t="s">
        <v>44</v>
      </c>
      <c r="P280" s="146">
        <f>O280*H280</f>
        <v>0</v>
      </c>
      <c r="Q280" s="146">
        <v>0.10199999999999999</v>
      </c>
      <c r="R280" s="146">
        <f>Q280*H280</f>
        <v>0.10199999999999999</v>
      </c>
      <c r="S280" s="146">
        <v>0</v>
      </c>
      <c r="T280" s="147">
        <f>S280*H280</f>
        <v>0</v>
      </c>
      <c r="AR280" s="148" t="s">
        <v>183</v>
      </c>
      <c r="AT280" s="148" t="s">
        <v>374</v>
      </c>
      <c r="AU280" s="148" t="s">
        <v>89</v>
      </c>
      <c r="AY280" s="16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6" t="s">
        <v>86</v>
      </c>
      <c r="BK280" s="149">
        <f>ROUND(I280*H280,2)</f>
        <v>0</v>
      </c>
      <c r="BL280" s="16" t="s">
        <v>158</v>
      </c>
      <c r="BM280" s="148" t="s">
        <v>1342</v>
      </c>
    </row>
    <row r="281" spans="2:65" s="1" customFormat="1" ht="16.5" customHeight="1">
      <c r="B281" s="136"/>
      <c r="C281" s="137" t="s">
        <v>645</v>
      </c>
      <c r="D281" s="137" t="s">
        <v>154</v>
      </c>
      <c r="E281" s="138" t="s">
        <v>1343</v>
      </c>
      <c r="F281" s="139" t="s">
        <v>1344</v>
      </c>
      <c r="G281" s="140" t="s">
        <v>354</v>
      </c>
      <c r="H281" s="141">
        <v>2</v>
      </c>
      <c r="I281" s="142"/>
      <c r="J281" s="143">
        <f>ROUND(I281*H281,2)</f>
        <v>0</v>
      </c>
      <c r="K281" s="139" t="s">
        <v>1</v>
      </c>
      <c r="L281" s="32"/>
      <c r="M281" s="144" t="s">
        <v>1</v>
      </c>
      <c r="N281" s="145" t="s">
        <v>44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158</v>
      </c>
      <c r="AT281" s="148" t="s">
        <v>154</v>
      </c>
      <c r="AU281" s="148" t="s">
        <v>89</v>
      </c>
      <c r="AY281" s="16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86</v>
      </c>
      <c r="BK281" s="149">
        <f>ROUND(I281*H281,2)</f>
        <v>0</v>
      </c>
      <c r="BL281" s="16" t="s">
        <v>158</v>
      </c>
      <c r="BM281" s="148" t="s">
        <v>1345</v>
      </c>
    </row>
    <row r="282" spans="2:65" s="1" customFormat="1" ht="19.5">
      <c r="B282" s="32"/>
      <c r="D282" s="150" t="s">
        <v>167</v>
      </c>
      <c r="F282" s="151" t="s">
        <v>1113</v>
      </c>
      <c r="I282" s="152"/>
      <c r="L282" s="32"/>
      <c r="M282" s="153"/>
      <c r="T282" s="56"/>
      <c r="AT282" s="16" t="s">
        <v>167</v>
      </c>
      <c r="AU282" s="16" t="s">
        <v>89</v>
      </c>
    </row>
    <row r="283" spans="2:65" s="1" customFormat="1" ht="16.5" customHeight="1">
      <c r="B283" s="136"/>
      <c r="C283" s="137" t="s">
        <v>650</v>
      </c>
      <c r="D283" s="137" t="s">
        <v>154</v>
      </c>
      <c r="E283" s="138" t="s">
        <v>1346</v>
      </c>
      <c r="F283" s="139" t="s">
        <v>1347</v>
      </c>
      <c r="G283" s="140" t="s">
        <v>354</v>
      </c>
      <c r="H283" s="141">
        <v>16</v>
      </c>
      <c r="I283" s="142"/>
      <c r="J283" s="143">
        <f>ROUND(I283*H283,2)</f>
        <v>0</v>
      </c>
      <c r="K283" s="139" t="s">
        <v>310</v>
      </c>
      <c r="L283" s="32"/>
      <c r="M283" s="144" t="s">
        <v>1</v>
      </c>
      <c r="N283" s="145" t="s">
        <v>44</v>
      </c>
      <c r="P283" s="146">
        <f>O283*H283</f>
        <v>0</v>
      </c>
      <c r="Q283" s="146">
        <v>1.3600000000000001E-3</v>
      </c>
      <c r="R283" s="146">
        <f>Q283*H283</f>
        <v>2.1760000000000002E-2</v>
      </c>
      <c r="S283" s="146">
        <v>0</v>
      </c>
      <c r="T283" s="147">
        <f>S283*H283</f>
        <v>0</v>
      </c>
      <c r="AR283" s="148" t="s">
        <v>158</v>
      </c>
      <c r="AT283" s="148" t="s">
        <v>154</v>
      </c>
      <c r="AU283" s="148" t="s">
        <v>89</v>
      </c>
      <c r="AY283" s="16" t="s">
        <v>151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86</v>
      </c>
      <c r="BK283" s="149">
        <f>ROUND(I283*H283,2)</f>
        <v>0</v>
      </c>
      <c r="BL283" s="16" t="s">
        <v>158</v>
      </c>
      <c r="BM283" s="148" t="s">
        <v>1348</v>
      </c>
    </row>
    <row r="284" spans="2:65" s="12" customFormat="1" ht="11.25">
      <c r="B284" s="160"/>
      <c r="D284" s="150" t="s">
        <v>312</v>
      </c>
      <c r="E284" s="161" t="s">
        <v>1</v>
      </c>
      <c r="F284" s="162" t="s">
        <v>1349</v>
      </c>
      <c r="H284" s="163">
        <v>16</v>
      </c>
      <c r="I284" s="164"/>
      <c r="L284" s="160"/>
      <c r="M284" s="165"/>
      <c r="T284" s="166"/>
      <c r="AT284" s="161" t="s">
        <v>312</v>
      </c>
      <c r="AU284" s="161" t="s">
        <v>89</v>
      </c>
      <c r="AV284" s="12" t="s">
        <v>89</v>
      </c>
      <c r="AW284" s="12" t="s">
        <v>35</v>
      </c>
      <c r="AX284" s="12" t="s">
        <v>86</v>
      </c>
      <c r="AY284" s="161" t="s">
        <v>151</v>
      </c>
    </row>
    <row r="285" spans="2:65" s="1" customFormat="1" ht="16.5" customHeight="1">
      <c r="B285" s="136"/>
      <c r="C285" s="137" t="s">
        <v>655</v>
      </c>
      <c r="D285" s="137" t="s">
        <v>154</v>
      </c>
      <c r="E285" s="138" t="s">
        <v>1350</v>
      </c>
      <c r="F285" s="139" t="s">
        <v>1351</v>
      </c>
      <c r="G285" s="140" t="s">
        <v>309</v>
      </c>
      <c r="H285" s="141">
        <v>0.5</v>
      </c>
      <c r="I285" s="142"/>
      <c r="J285" s="143">
        <f>ROUND(I285*H285,2)</f>
        <v>0</v>
      </c>
      <c r="K285" s="139" t="s">
        <v>310</v>
      </c>
      <c r="L285" s="32"/>
      <c r="M285" s="144" t="s">
        <v>1</v>
      </c>
      <c r="N285" s="145" t="s">
        <v>44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158</v>
      </c>
      <c r="AT285" s="148" t="s">
        <v>154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1352</v>
      </c>
    </row>
    <row r="286" spans="2:65" s="12" customFormat="1" ht="11.25">
      <c r="B286" s="160"/>
      <c r="D286" s="150" t="s">
        <v>312</v>
      </c>
      <c r="E286" s="161" t="s">
        <v>1</v>
      </c>
      <c r="F286" s="162" t="s">
        <v>1353</v>
      </c>
      <c r="H286" s="163">
        <v>0.5</v>
      </c>
      <c r="I286" s="164"/>
      <c r="L286" s="160"/>
      <c r="M286" s="165"/>
      <c r="T286" s="166"/>
      <c r="AT286" s="161" t="s">
        <v>312</v>
      </c>
      <c r="AU286" s="161" t="s">
        <v>89</v>
      </c>
      <c r="AV286" s="12" t="s">
        <v>89</v>
      </c>
      <c r="AW286" s="12" t="s">
        <v>35</v>
      </c>
      <c r="AX286" s="12" t="s">
        <v>86</v>
      </c>
      <c r="AY286" s="161" t="s">
        <v>151</v>
      </c>
    </row>
    <row r="287" spans="2:65" s="1" customFormat="1" ht="16.5" customHeight="1">
      <c r="B287" s="136"/>
      <c r="C287" s="137" t="s">
        <v>660</v>
      </c>
      <c r="D287" s="137" t="s">
        <v>154</v>
      </c>
      <c r="E287" s="138" t="s">
        <v>1354</v>
      </c>
      <c r="F287" s="139" t="s">
        <v>1355</v>
      </c>
      <c r="G287" s="140" t="s">
        <v>363</v>
      </c>
      <c r="H287" s="141">
        <v>1.8</v>
      </c>
      <c r="I287" s="142"/>
      <c r="J287" s="143">
        <f>ROUND(I287*H287,2)</f>
        <v>0</v>
      </c>
      <c r="K287" s="139" t="s">
        <v>310</v>
      </c>
      <c r="L287" s="32"/>
      <c r="M287" s="144" t="s">
        <v>1</v>
      </c>
      <c r="N287" s="145" t="s">
        <v>44</v>
      </c>
      <c r="P287" s="146">
        <f>O287*H287</f>
        <v>0</v>
      </c>
      <c r="Q287" s="146">
        <v>4.0200000000000001E-3</v>
      </c>
      <c r="R287" s="146">
        <f>Q287*H287</f>
        <v>7.2360000000000002E-3</v>
      </c>
      <c r="S287" s="146">
        <v>0</v>
      </c>
      <c r="T287" s="147">
        <f>S287*H287</f>
        <v>0</v>
      </c>
      <c r="AR287" s="148" t="s">
        <v>158</v>
      </c>
      <c r="AT287" s="148" t="s">
        <v>154</v>
      </c>
      <c r="AU287" s="148" t="s">
        <v>89</v>
      </c>
      <c r="AY287" s="16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6" t="s">
        <v>86</v>
      </c>
      <c r="BK287" s="149">
        <f>ROUND(I287*H287,2)</f>
        <v>0</v>
      </c>
      <c r="BL287" s="16" t="s">
        <v>158</v>
      </c>
      <c r="BM287" s="148" t="s">
        <v>1356</v>
      </c>
    </row>
    <row r="288" spans="2:65" s="12" customFormat="1" ht="11.25">
      <c r="B288" s="160"/>
      <c r="D288" s="150" t="s">
        <v>312</v>
      </c>
      <c r="E288" s="161" t="s">
        <v>1</v>
      </c>
      <c r="F288" s="162" t="s">
        <v>1357</v>
      </c>
      <c r="H288" s="163">
        <v>1.8</v>
      </c>
      <c r="I288" s="164"/>
      <c r="L288" s="160"/>
      <c r="M288" s="165"/>
      <c r="T288" s="166"/>
      <c r="AT288" s="161" t="s">
        <v>312</v>
      </c>
      <c r="AU288" s="161" t="s">
        <v>89</v>
      </c>
      <c r="AV288" s="12" t="s">
        <v>89</v>
      </c>
      <c r="AW288" s="12" t="s">
        <v>35</v>
      </c>
      <c r="AX288" s="12" t="s">
        <v>86</v>
      </c>
      <c r="AY288" s="161" t="s">
        <v>151</v>
      </c>
    </row>
    <row r="289" spans="2:65" s="1" customFormat="1" ht="16.5" customHeight="1">
      <c r="B289" s="136"/>
      <c r="C289" s="137" t="s">
        <v>665</v>
      </c>
      <c r="D289" s="137" t="s">
        <v>154</v>
      </c>
      <c r="E289" s="138" t="s">
        <v>1358</v>
      </c>
      <c r="F289" s="139" t="s">
        <v>1359</v>
      </c>
      <c r="G289" s="140" t="s">
        <v>377</v>
      </c>
      <c r="H289" s="141">
        <v>1.4999999999999999E-2</v>
      </c>
      <c r="I289" s="142"/>
      <c r="J289" s="143">
        <f>ROUND(I289*H289,2)</f>
        <v>0</v>
      </c>
      <c r="K289" s="139" t="s">
        <v>310</v>
      </c>
      <c r="L289" s="32"/>
      <c r="M289" s="144" t="s">
        <v>1</v>
      </c>
      <c r="N289" s="145" t="s">
        <v>44</v>
      </c>
      <c r="P289" s="146">
        <f>O289*H289</f>
        <v>0</v>
      </c>
      <c r="Q289" s="146">
        <v>0.99734999999999996</v>
      </c>
      <c r="R289" s="146">
        <f>Q289*H289</f>
        <v>1.496025E-2</v>
      </c>
      <c r="S289" s="146">
        <v>0</v>
      </c>
      <c r="T289" s="147">
        <f>S289*H289</f>
        <v>0</v>
      </c>
      <c r="AR289" s="148" t="s">
        <v>158</v>
      </c>
      <c r="AT289" s="148" t="s">
        <v>154</v>
      </c>
      <c r="AU289" s="148" t="s">
        <v>89</v>
      </c>
      <c r="AY289" s="16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6" t="s">
        <v>86</v>
      </c>
      <c r="BK289" s="149">
        <f>ROUND(I289*H289,2)</f>
        <v>0</v>
      </c>
      <c r="BL289" s="16" t="s">
        <v>158</v>
      </c>
      <c r="BM289" s="148" t="s">
        <v>1360</v>
      </c>
    </row>
    <row r="290" spans="2:65" s="12" customFormat="1" ht="11.25">
      <c r="B290" s="160"/>
      <c r="D290" s="150" t="s">
        <v>312</v>
      </c>
      <c r="E290" s="161" t="s">
        <v>1</v>
      </c>
      <c r="F290" s="162" t="s">
        <v>1361</v>
      </c>
      <c r="H290" s="163">
        <v>1.4999999999999999E-2</v>
      </c>
      <c r="I290" s="164"/>
      <c r="L290" s="160"/>
      <c r="M290" s="165"/>
      <c r="T290" s="166"/>
      <c r="AT290" s="161" t="s">
        <v>312</v>
      </c>
      <c r="AU290" s="161" t="s">
        <v>89</v>
      </c>
      <c r="AV290" s="12" t="s">
        <v>89</v>
      </c>
      <c r="AW290" s="12" t="s">
        <v>35</v>
      </c>
      <c r="AX290" s="12" t="s">
        <v>86</v>
      </c>
      <c r="AY290" s="161" t="s">
        <v>151</v>
      </c>
    </row>
    <row r="291" spans="2:65" s="11" customFormat="1" ht="22.9" customHeight="1">
      <c r="B291" s="124"/>
      <c r="D291" s="125" t="s">
        <v>78</v>
      </c>
      <c r="E291" s="134" t="s">
        <v>187</v>
      </c>
      <c r="F291" s="134" t="s">
        <v>766</v>
      </c>
      <c r="I291" s="127"/>
      <c r="J291" s="135">
        <f>BK291</f>
        <v>0</v>
      </c>
      <c r="L291" s="124"/>
      <c r="M291" s="129"/>
      <c r="P291" s="130">
        <f>SUM(P292:P323)</f>
        <v>0</v>
      </c>
      <c r="R291" s="130">
        <f>SUM(R292:R323)</f>
        <v>0.94364500000000007</v>
      </c>
      <c r="T291" s="131">
        <f>SUM(T292:T323)</f>
        <v>16.936199999999999</v>
      </c>
      <c r="AR291" s="125" t="s">
        <v>86</v>
      </c>
      <c r="AT291" s="132" t="s">
        <v>78</v>
      </c>
      <c r="AU291" s="132" t="s">
        <v>86</v>
      </c>
      <c r="AY291" s="125" t="s">
        <v>151</v>
      </c>
      <c r="BK291" s="133">
        <f>SUM(BK292:BK323)</f>
        <v>0</v>
      </c>
    </row>
    <row r="292" spans="2:65" s="1" customFormat="1" ht="16.5" customHeight="1">
      <c r="B292" s="136"/>
      <c r="C292" s="137" t="s">
        <v>670</v>
      </c>
      <c r="D292" s="137" t="s">
        <v>154</v>
      </c>
      <c r="E292" s="138" t="s">
        <v>1362</v>
      </c>
      <c r="F292" s="139" t="s">
        <v>1363</v>
      </c>
      <c r="G292" s="140" t="s">
        <v>354</v>
      </c>
      <c r="H292" s="141">
        <v>1</v>
      </c>
      <c r="I292" s="142"/>
      <c r="J292" s="143">
        <f>ROUND(I292*H292,2)</f>
        <v>0</v>
      </c>
      <c r="K292" s="139" t="s">
        <v>1</v>
      </c>
      <c r="L292" s="32"/>
      <c r="M292" s="144" t="s">
        <v>1</v>
      </c>
      <c r="N292" s="145" t="s">
        <v>44</v>
      </c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AR292" s="148" t="s">
        <v>158</v>
      </c>
      <c r="AT292" s="148" t="s">
        <v>154</v>
      </c>
      <c r="AU292" s="148" t="s">
        <v>89</v>
      </c>
      <c r="AY292" s="16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6" t="s">
        <v>86</v>
      </c>
      <c r="BK292" s="149">
        <f>ROUND(I292*H292,2)</f>
        <v>0</v>
      </c>
      <c r="BL292" s="16" t="s">
        <v>158</v>
      </c>
      <c r="BM292" s="148" t="s">
        <v>1364</v>
      </c>
    </row>
    <row r="293" spans="2:65" s="1" customFormat="1" ht="19.5">
      <c r="B293" s="32"/>
      <c r="D293" s="150" t="s">
        <v>167</v>
      </c>
      <c r="F293" s="151" t="s">
        <v>1039</v>
      </c>
      <c r="I293" s="152"/>
      <c r="L293" s="32"/>
      <c r="M293" s="153"/>
      <c r="T293" s="56"/>
      <c r="AT293" s="16" t="s">
        <v>167</v>
      </c>
      <c r="AU293" s="16" t="s">
        <v>89</v>
      </c>
    </row>
    <row r="294" spans="2:65" s="1" customFormat="1" ht="16.5" customHeight="1">
      <c r="B294" s="136"/>
      <c r="C294" s="137" t="s">
        <v>675</v>
      </c>
      <c r="D294" s="137" t="s">
        <v>154</v>
      </c>
      <c r="E294" s="138" t="s">
        <v>768</v>
      </c>
      <c r="F294" s="139" t="s">
        <v>769</v>
      </c>
      <c r="G294" s="140" t="s">
        <v>363</v>
      </c>
      <c r="H294" s="141">
        <v>51</v>
      </c>
      <c r="I294" s="142"/>
      <c r="J294" s="143">
        <f>ROUND(I294*H294,2)</f>
        <v>0</v>
      </c>
      <c r="K294" s="139" t="s">
        <v>310</v>
      </c>
      <c r="L294" s="32"/>
      <c r="M294" s="144" t="s">
        <v>1</v>
      </c>
      <c r="N294" s="145" t="s">
        <v>44</v>
      </c>
      <c r="P294" s="146">
        <f>O294*H294</f>
        <v>0</v>
      </c>
      <c r="Q294" s="146">
        <v>6.3000000000000003E-4</v>
      </c>
      <c r="R294" s="146">
        <f>Q294*H294</f>
        <v>3.2129999999999999E-2</v>
      </c>
      <c r="S294" s="146">
        <v>0</v>
      </c>
      <c r="T294" s="147">
        <f>S294*H294</f>
        <v>0</v>
      </c>
      <c r="AR294" s="148" t="s">
        <v>158</v>
      </c>
      <c r="AT294" s="148" t="s">
        <v>154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1365</v>
      </c>
    </row>
    <row r="295" spans="2:65" s="12" customFormat="1" ht="11.25">
      <c r="B295" s="160"/>
      <c r="D295" s="150" t="s">
        <v>312</v>
      </c>
      <c r="E295" s="161" t="s">
        <v>1</v>
      </c>
      <c r="F295" s="162" t="s">
        <v>1366</v>
      </c>
      <c r="H295" s="163">
        <v>46</v>
      </c>
      <c r="I295" s="164"/>
      <c r="L295" s="160"/>
      <c r="M295" s="165"/>
      <c r="T295" s="166"/>
      <c r="AT295" s="161" t="s">
        <v>312</v>
      </c>
      <c r="AU295" s="161" t="s">
        <v>89</v>
      </c>
      <c r="AV295" s="12" t="s">
        <v>89</v>
      </c>
      <c r="AW295" s="12" t="s">
        <v>35</v>
      </c>
      <c r="AX295" s="12" t="s">
        <v>79</v>
      </c>
      <c r="AY295" s="161" t="s">
        <v>151</v>
      </c>
    </row>
    <row r="296" spans="2:65" s="12" customFormat="1" ht="11.25">
      <c r="B296" s="160"/>
      <c r="D296" s="150" t="s">
        <v>312</v>
      </c>
      <c r="E296" s="161" t="s">
        <v>1</v>
      </c>
      <c r="F296" s="162" t="s">
        <v>1367</v>
      </c>
      <c r="H296" s="163">
        <v>5</v>
      </c>
      <c r="I296" s="164"/>
      <c r="L296" s="160"/>
      <c r="M296" s="165"/>
      <c r="T296" s="166"/>
      <c r="AT296" s="161" t="s">
        <v>312</v>
      </c>
      <c r="AU296" s="161" t="s">
        <v>89</v>
      </c>
      <c r="AV296" s="12" t="s">
        <v>89</v>
      </c>
      <c r="AW296" s="12" t="s">
        <v>35</v>
      </c>
      <c r="AX296" s="12" t="s">
        <v>79</v>
      </c>
      <c r="AY296" s="161" t="s">
        <v>151</v>
      </c>
    </row>
    <row r="297" spans="2:65" s="13" customFormat="1" ht="11.25">
      <c r="B297" s="167"/>
      <c r="D297" s="150" t="s">
        <v>312</v>
      </c>
      <c r="E297" s="168" t="s">
        <v>1</v>
      </c>
      <c r="F297" s="169" t="s">
        <v>320</v>
      </c>
      <c r="H297" s="170">
        <v>51</v>
      </c>
      <c r="I297" s="171"/>
      <c r="L297" s="167"/>
      <c r="M297" s="172"/>
      <c r="T297" s="173"/>
      <c r="AT297" s="168" t="s">
        <v>312</v>
      </c>
      <c r="AU297" s="168" t="s">
        <v>89</v>
      </c>
      <c r="AV297" s="13" t="s">
        <v>158</v>
      </c>
      <c r="AW297" s="13" t="s">
        <v>35</v>
      </c>
      <c r="AX297" s="13" t="s">
        <v>86</v>
      </c>
      <c r="AY297" s="168" t="s">
        <v>151</v>
      </c>
    </row>
    <row r="298" spans="2:65" s="1" customFormat="1" ht="16.5" customHeight="1">
      <c r="B298" s="136"/>
      <c r="C298" s="137" t="s">
        <v>680</v>
      </c>
      <c r="D298" s="137" t="s">
        <v>154</v>
      </c>
      <c r="E298" s="138" t="s">
        <v>773</v>
      </c>
      <c r="F298" s="139" t="s">
        <v>774</v>
      </c>
      <c r="G298" s="140" t="s">
        <v>349</v>
      </c>
      <c r="H298" s="141">
        <v>35</v>
      </c>
      <c r="I298" s="142"/>
      <c r="J298" s="143">
        <f>ROUND(I298*H298,2)</f>
        <v>0</v>
      </c>
      <c r="K298" s="139" t="s">
        <v>310</v>
      </c>
      <c r="L298" s="32"/>
      <c r="M298" s="144" t="s">
        <v>1</v>
      </c>
      <c r="N298" s="145" t="s">
        <v>44</v>
      </c>
      <c r="P298" s="146">
        <f>O298*H298</f>
        <v>0</v>
      </c>
      <c r="Q298" s="146">
        <v>1.67E-3</v>
      </c>
      <c r="R298" s="146">
        <f>Q298*H298</f>
        <v>5.8450000000000002E-2</v>
      </c>
      <c r="S298" s="146">
        <v>0</v>
      </c>
      <c r="T298" s="147">
        <f>S298*H298</f>
        <v>0</v>
      </c>
      <c r="AR298" s="148" t="s">
        <v>158</v>
      </c>
      <c r="AT298" s="148" t="s">
        <v>154</v>
      </c>
      <c r="AU298" s="148" t="s">
        <v>89</v>
      </c>
      <c r="AY298" s="16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6" t="s">
        <v>86</v>
      </c>
      <c r="BK298" s="149">
        <f>ROUND(I298*H298,2)</f>
        <v>0</v>
      </c>
      <c r="BL298" s="16" t="s">
        <v>158</v>
      </c>
      <c r="BM298" s="148" t="s">
        <v>1368</v>
      </c>
    </row>
    <row r="299" spans="2:65" s="12" customFormat="1" ht="11.25">
      <c r="B299" s="160"/>
      <c r="D299" s="150" t="s">
        <v>312</v>
      </c>
      <c r="E299" s="161" t="s">
        <v>1</v>
      </c>
      <c r="F299" s="162" t="s">
        <v>1369</v>
      </c>
      <c r="H299" s="163">
        <v>35</v>
      </c>
      <c r="I299" s="164"/>
      <c r="L299" s="160"/>
      <c r="M299" s="165"/>
      <c r="T299" s="166"/>
      <c r="AT299" s="161" t="s">
        <v>312</v>
      </c>
      <c r="AU299" s="161" t="s">
        <v>89</v>
      </c>
      <c r="AV299" s="12" t="s">
        <v>89</v>
      </c>
      <c r="AW299" s="12" t="s">
        <v>35</v>
      </c>
      <c r="AX299" s="12" t="s">
        <v>86</v>
      </c>
      <c r="AY299" s="161" t="s">
        <v>151</v>
      </c>
    </row>
    <row r="300" spans="2:65" s="1" customFormat="1" ht="16.5" customHeight="1">
      <c r="B300" s="136"/>
      <c r="C300" s="137" t="s">
        <v>684</v>
      </c>
      <c r="D300" s="137" t="s">
        <v>154</v>
      </c>
      <c r="E300" s="138" t="s">
        <v>778</v>
      </c>
      <c r="F300" s="139" t="s">
        <v>779</v>
      </c>
      <c r="G300" s="140" t="s">
        <v>349</v>
      </c>
      <c r="H300" s="141">
        <v>72</v>
      </c>
      <c r="I300" s="142"/>
      <c r="J300" s="143">
        <f>ROUND(I300*H300,2)</f>
        <v>0</v>
      </c>
      <c r="K300" s="139" t="s">
        <v>310</v>
      </c>
      <c r="L300" s="32"/>
      <c r="M300" s="144" t="s">
        <v>1</v>
      </c>
      <c r="N300" s="145" t="s">
        <v>44</v>
      </c>
      <c r="P300" s="146">
        <f>O300*H300</f>
        <v>0</v>
      </c>
      <c r="Q300" s="146">
        <v>2.0799999999999998E-3</v>
      </c>
      <c r="R300" s="146">
        <f>Q300*H300</f>
        <v>0.14975999999999998</v>
      </c>
      <c r="S300" s="146">
        <v>0</v>
      </c>
      <c r="T300" s="147">
        <f>S300*H300</f>
        <v>0</v>
      </c>
      <c r="AR300" s="148" t="s">
        <v>158</v>
      </c>
      <c r="AT300" s="148" t="s">
        <v>154</v>
      </c>
      <c r="AU300" s="148" t="s">
        <v>89</v>
      </c>
      <c r="AY300" s="16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6" t="s">
        <v>86</v>
      </c>
      <c r="BK300" s="149">
        <f>ROUND(I300*H300,2)</f>
        <v>0</v>
      </c>
      <c r="BL300" s="16" t="s">
        <v>158</v>
      </c>
      <c r="BM300" s="148" t="s">
        <v>1370</v>
      </c>
    </row>
    <row r="301" spans="2:65" s="12" customFormat="1" ht="11.25">
      <c r="B301" s="160"/>
      <c r="D301" s="150" t="s">
        <v>312</v>
      </c>
      <c r="E301" s="161" t="s">
        <v>1</v>
      </c>
      <c r="F301" s="162" t="s">
        <v>1371</v>
      </c>
      <c r="H301" s="163">
        <v>72</v>
      </c>
      <c r="I301" s="164"/>
      <c r="L301" s="160"/>
      <c r="M301" s="165"/>
      <c r="T301" s="166"/>
      <c r="AT301" s="161" t="s">
        <v>312</v>
      </c>
      <c r="AU301" s="161" t="s">
        <v>89</v>
      </c>
      <c r="AV301" s="12" t="s">
        <v>89</v>
      </c>
      <c r="AW301" s="12" t="s">
        <v>35</v>
      </c>
      <c r="AX301" s="12" t="s">
        <v>86</v>
      </c>
      <c r="AY301" s="161" t="s">
        <v>151</v>
      </c>
    </row>
    <row r="302" spans="2:65" s="1" customFormat="1" ht="16.5" customHeight="1">
      <c r="B302" s="136"/>
      <c r="C302" s="137" t="s">
        <v>688</v>
      </c>
      <c r="D302" s="137" t="s">
        <v>154</v>
      </c>
      <c r="E302" s="138" t="s">
        <v>792</v>
      </c>
      <c r="F302" s="139" t="s">
        <v>793</v>
      </c>
      <c r="G302" s="140" t="s">
        <v>349</v>
      </c>
      <c r="H302" s="141">
        <v>3.3</v>
      </c>
      <c r="I302" s="142"/>
      <c r="J302" s="143">
        <f>ROUND(I302*H302,2)</f>
        <v>0</v>
      </c>
      <c r="K302" s="139" t="s">
        <v>310</v>
      </c>
      <c r="L302" s="32"/>
      <c r="M302" s="144" t="s">
        <v>1</v>
      </c>
      <c r="N302" s="145" t="s">
        <v>44</v>
      </c>
      <c r="P302" s="146">
        <f>O302*H302</f>
        <v>0</v>
      </c>
      <c r="Q302" s="146">
        <v>6.9250000000000006E-2</v>
      </c>
      <c r="R302" s="146">
        <f>Q302*H302</f>
        <v>0.22852500000000001</v>
      </c>
      <c r="S302" s="146">
        <v>0</v>
      </c>
      <c r="T302" s="147">
        <f>S302*H302</f>
        <v>0</v>
      </c>
      <c r="AR302" s="148" t="s">
        <v>158</v>
      </c>
      <c r="AT302" s="148" t="s">
        <v>154</v>
      </c>
      <c r="AU302" s="148" t="s">
        <v>89</v>
      </c>
      <c r="AY302" s="16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6" t="s">
        <v>86</v>
      </c>
      <c r="BK302" s="149">
        <f>ROUND(I302*H302,2)</f>
        <v>0</v>
      </c>
      <c r="BL302" s="16" t="s">
        <v>158</v>
      </c>
      <c r="BM302" s="148" t="s">
        <v>1372</v>
      </c>
    </row>
    <row r="303" spans="2:65" s="12" customFormat="1" ht="11.25">
      <c r="B303" s="160"/>
      <c r="D303" s="150" t="s">
        <v>312</v>
      </c>
      <c r="E303" s="161" t="s">
        <v>1</v>
      </c>
      <c r="F303" s="162" t="s">
        <v>1373</v>
      </c>
      <c r="H303" s="163">
        <v>3.3</v>
      </c>
      <c r="I303" s="164"/>
      <c r="L303" s="160"/>
      <c r="M303" s="165"/>
      <c r="T303" s="166"/>
      <c r="AT303" s="161" t="s">
        <v>312</v>
      </c>
      <c r="AU303" s="161" t="s">
        <v>89</v>
      </c>
      <c r="AV303" s="12" t="s">
        <v>89</v>
      </c>
      <c r="AW303" s="12" t="s">
        <v>35</v>
      </c>
      <c r="AX303" s="12" t="s">
        <v>86</v>
      </c>
      <c r="AY303" s="161" t="s">
        <v>151</v>
      </c>
    </row>
    <row r="304" spans="2:65" s="1" customFormat="1" ht="21.75" customHeight="1">
      <c r="B304" s="136"/>
      <c r="C304" s="137" t="s">
        <v>693</v>
      </c>
      <c r="D304" s="137" t="s">
        <v>154</v>
      </c>
      <c r="E304" s="138" t="s">
        <v>797</v>
      </c>
      <c r="F304" s="139" t="s">
        <v>798</v>
      </c>
      <c r="G304" s="140" t="s">
        <v>363</v>
      </c>
      <c r="H304" s="141">
        <v>887.8</v>
      </c>
      <c r="I304" s="142"/>
      <c r="J304" s="143">
        <f>ROUND(I304*H304,2)</f>
        <v>0</v>
      </c>
      <c r="K304" s="139" t="s">
        <v>310</v>
      </c>
      <c r="L304" s="32"/>
      <c r="M304" s="144" t="s">
        <v>1</v>
      </c>
      <c r="N304" s="145" t="s">
        <v>44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158</v>
      </c>
      <c r="AT304" s="148" t="s">
        <v>154</v>
      </c>
      <c r="AU304" s="148" t="s">
        <v>89</v>
      </c>
      <c r="AY304" s="16" t="s">
        <v>151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6" t="s">
        <v>86</v>
      </c>
      <c r="BK304" s="149">
        <f>ROUND(I304*H304,2)</f>
        <v>0</v>
      </c>
      <c r="BL304" s="16" t="s">
        <v>158</v>
      </c>
      <c r="BM304" s="148" t="s">
        <v>1374</v>
      </c>
    </row>
    <row r="305" spans="2:65" s="12" customFormat="1" ht="11.25">
      <c r="B305" s="160"/>
      <c r="D305" s="150" t="s">
        <v>312</v>
      </c>
      <c r="E305" s="161" t="s">
        <v>1</v>
      </c>
      <c r="F305" s="162" t="s">
        <v>1375</v>
      </c>
      <c r="H305" s="163">
        <v>887.8</v>
      </c>
      <c r="I305" s="164"/>
      <c r="L305" s="160"/>
      <c r="M305" s="165"/>
      <c r="T305" s="166"/>
      <c r="AT305" s="161" t="s">
        <v>312</v>
      </c>
      <c r="AU305" s="161" t="s">
        <v>89</v>
      </c>
      <c r="AV305" s="12" t="s">
        <v>89</v>
      </c>
      <c r="AW305" s="12" t="s">
        <v>35</v>
      </c>
      <c r="AX305" s="12" t="s">
        <v>86</v>
      </c>
      <c r="AY305" s="161" t="s">
        <v>151</v>
      </c>
    </row>
    <row r="306" spans="2:65" s="1" customFormat="1" ht="21.75" customHeight="1">
      <c r="B306" s="136"/>
      <c r="C306" s="137" t="s">
        <v>699</v>
      </c>
      <c r="D306" s="137" t="s">
        <v>154</v>
      </c>
      <c r="E306" s="138" t="s">
        <v>802</v>
      </c>
      <c r="F306" s="139" t="s">
        <v>803</v>
      </c>
      <c r="G306" s="140" t="s">
        <v>363</v>
      </c>
      <c r="H306" s="141">
        <v>106536</v>
      </c>
      <c r="I306" s="142"/>
      <c r="J306" s="143">
        <f>ROUND(I306*H306,2)</f>
        <v>0</v>
      </c>
      <c r="K306" s="139" t="s">
        <v>310</v>
      </c>
      <c r="L306" s="32"/>
      <c r="M306" s="144" t="s">
        <v>1</v>
      </c>
      <c r="N306" s="145" t="s">
        <v>44</v>
      </c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AR306" s="148" t="s">
        <v>158</v>
      </c>
      <c r="AT306" s="148" t="s">
        <v>154</v>
      </c>
      <c r="AU306" s="148" t="s">
        <v>89</v>
      </c>
      <c r="AY306" s="16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6" t="s">
        <v>86</v>
      </c>
      <c r="BK306" s="149">
        <f>ROUND(I306*H306,2)</f>
        <v>0</v>
      </c>
      <c r="BL306" s="16" t="s">
        <v>158</v>
      </c>
      <c r="BM306" s="148" t="s">
        <v>1376</v>
      </c>
    </row>
    <row r="307" spans="2:65" s="12" customFormat="1" ht="11.25">
      <c r="B307" s="160"/>
      <c r="D307" s="150" t="s">
        <v>312</v>
      </c>
      <c r="E307" s="161" t="s">
        <v>1</v>
      </c>
      <c r="F307" s="162" t="s">
        <v>1377</v>
      </c>
      <c r="H307" s="163">
        <v>106536</v>
      </c>
      <c r="I307" s="164"/>
      <c r="L307" s="160"/>
      <c r="M307" s="165"/>
      <c r="T307" s="166"/>
      <c r="AT307" s="161" t="s">
        <v>312</v>
      </c>
      <c r="AU307" s="161" t="s">
        <v>89</v>
      </c>
      <c r="AV307" s="12" t="s">
        <v>89</v>
      </c>
      <c r="AW307" s="12" t="s">
        <v>35</v>
      </c>
      <c r="AX307" s="12" t="s">
        <v>86</v>
      </c>
      <c r="AY307" s="161" t="s">
        <v>151</v>
      </c>
    </row>
    <row r="308" spans="2:65" s="1" customFormat="1" ht="21.75" customHeight="1">
      <c r="B308" s="136"/>
      <c r="C308" s="137" t="s">
        <v>704</v>
      </c>
      <c r="D308" s="137" t="s">
        <v>154</v>
      </c>
      <c r="E308" s="138" t="s">
        <v>807</v>
      </c>
      <c r="F308" s="139" t="s">
        <v>808</v>
      </c>
      <c r="G308" s="140" t="s">
        <v>363</v>
      </c>
      <c r="H308" s="141">
        <v>887.8</v>
      </c>
      <c r="I308" s="142"/>
      <c r="J308" s="143">
        <f>ROUND(I308*H308,2)</f>
        <v>0</v>
      </c>
      <c r="K308" s="139" t="s">
        <v>310</v>
      </c>
      <c r="L308" s="32"/>
      <c r="M308" s="144" t="s">
        <v>1</v>
      </c>
      <c r="N308" s="145" t="s">
        <v>44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158</v>
      </c>
      <c r="AT308" s="148" t="s">
        <v>154</v>
      </c>
      <c r="AU308" s="148" t="s">
        <v>89</v>
      </c>
      <c r="AY308" s="16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6" t="s">
        <v>86</v>
      </c>
      <c r="BK308" s="149">
        <f>ROUND(I308*H308,2)</f>
        <v>0</v>
      </c>
      <c r="BL308" s="16" t="s">
        <v>158</v>
      </c>
      <c r="BM308" s="148" t="s">
        <v>1378</v>
      </c>
    </row>
    <row r="309" spans="2:65" s="1" customFormat="1" ht="21.75" customHeight="1">
      <c r="B309" s="136"/>
      <c r="C309" s="137" t="s">
        <v>709</v>
      </c>
      <c r="D309" s="137" t="s">
        <v>154</v>
      </c>
      <c r="E309" s="138" t="s">
        <v>1379</v>
      </c>
      <c r="F309" s="139" t="s">
        <v>1380</v>
      </c>
      <c r="G309" s="140" t="s">
        <v>309</v>
      </c>
      <c r="H309" s="141">
        <v>2.76</v>
      </c>
      <c r="I309" s="142"/>
      <c r="J309" s="143">
        <f>ROUND(I309*H309,2)</f>
        <v>0</v>
      </c>
      <c r="K309" s="139" t="s">
        <v>310</v>
      </c>
      <c r="L309" s="32"/>
      <c r="M309" s="144" t="s">
        <v>1</v>
      </c>
      <c r="N309" s="145" t="s">
        <v>44</v>
      </c>
      <c r="P309" s="146">
        <f>O309*H309</f>
        <v>0</v>
      </c>
      <c r="Q309" s="146">
        <v>0</v>
      </c>
      <c r="R309" s="146">
        <f>Q309*H309</f>
        <v>0</v>
      </c>
      <c r="S309" s="146">
        <v>0</v>
      </c>
      <c r="T309" s="147">
        <f>S309*H309</f>
        <v>0</v>
      </c>
      <c r="AR309" s="148" t="s">
        <v>158</v>
      </c>
      <c r="AT309" s="148" t="s">
        <v>154</v>
      </c>
      <c r="AU309" s="148" t="s">
        <v>89</v>
      </c>
      <c r="AY309" s="16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6" t="s">
        <v>86</v>
      </c>
      <c r="BK309" s="149">
        <f>ROUND(I309*H309,2)</f>
        <v>0</v>
      </c>
      <c r="BL309" s="16" t="s">
        <v>158</v>
      </c>
      <c r="BM309" s="148" t="s">
        <v>1381</v>
      </c>
    </row>
    <row r="310" spans="2:65" s="12" customFormat="1" ht="11.25">
      <c r="B310" s="160"/>
      <c r="D310" s="150" t="s">
        <v>312</v>
      </c>
      <c r="E310" s="161" t="s">
        <v>1</v>
      </c>
      <c r="F310" s="162" t="s">
        <v>1382</v>
      </c>
      <c r="H310" s="163">
        <v>2.76</v>
      </c>
      <c r="I310" s="164"/>
      <c r="L310" s="160"/>
      <c r="M310" s="165"/>
      <c r="T310" s="166"/>
      <c r="AT310" s="161" t="s">
        <v>312</v>
      </c>
      <c r="AU310" s="161" t="s">
        <v>89</v>
      </c>
      <c r="AV310" s="12" t="s">
        <v>89</v>
      </c>
      <c r="AW310" s="12" t="s">
        <v>35</v>
      </c>
      <c r="AX310" s="12" t="s">
        <v>86</v>
      </c>
      <c r="AY310" s="161" t="s">
        <v>151</v>
      </c>
    </row>
    <row r="311" spans="2:65" s="1" customFormat="1" ht="21.75" customHeight="1">
      <c r="B311" s="136"/>
      <c r="C311" s="137" t="s">
        <v>714</v>
      </c>
      <c r="D311" s="137" t="s">
        <v>154</v>
      </c>
      <c r="E311" s="138" t="s">
        <v>1383</v>
      </c>
      <c r="F311" s="139" t="s">
        <v>1384</v>
      </c>
      <c r="G311" s="140" t="s">
        <v>309</v>
      </c>
      <c r="H311" s="141">
        <v>331.2</v>
      </c>
      <c r="I311" s="142"/>
      <c r="J311" s="143">
        <f>ROUND(I311*H311,2)</f>
        <v>0</v>
      </c>
      <c r="K311" s="139" t="s">
        <v>310</v>
      </c>
      <c r="L311" s="32"/>
      <c r="M311" s="144" t="s">
        <v>1</v>
      </c>
      <c r="N311" s="145" t="s">
        <v>44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158</v>
      </c>
      <c r="AT311" s="148" t="s">
        <v>154</v>
      </c>
      <c r="AU311" s="148" t="s">
        <v>89</v>
      </c>
      <c r="AY311" s="16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6" t="s">
        <v>86</v>
      </c>
      <c r="BK311" s="149">
        <f>ROUND(I311*H311,2)</f>
        <v>0</v>
      </c>
      <c r="BL311" s="16" t="s">
        <v>158</v>
      </c>
      <c r="BM311" s="148" t="s">
        <v>1385</v>
      </c>
    </row>
    <row r="312" spans="2:65" s="12" customFormat="1" ht="11.25">
      <c r="B312" s="160"/>
      <c r="D312" s="150" t="s">
        <v>312</v>
      </c>
      <c r="E312" s="161" t="s">
        <v>1</v>
      </c>
      <c r="F312" s="162" t="s">
        <v>1386</v>
      </c>
      <c r="H312" s="163">
        <v>331.2</v>
      </c>
      <c r="I312" s="164"/>
      <c r="L312" s="160"/>
      <c r="M312" s="165"/>
      <c r="T312" s="166"/>
      <c r="AT312" s="161" t="s">
        <v>312</v>
      </c>
      <c r="AU312" s="161" t="s">
        <v>89</v>
      </c>
      <c r="AV312" s="12" t="s">
        <v>89</v>
      </c>
      <c r="AW312" s="12" t="s">
        <v>35</v>
      </c>
      <c r="AX312" s="12" t="s">
        <v>86</v>
      </c>
      <c r="AY312" s="161" t="s">
        <v>151</v>
      </c>
    </row>
    <row r="313" spans="2:65" s="1" customFormat="1" ht="21.75" customHeight="1">
      <c r="B313" s="136"/>
      <c r="C313" s="137" t="s">
        <v>718</v>
      </c>
      <c r="D313" s="137" t="s">
        <v>154</v>
      </c>
      <c r="E313" s="138" t="s">
        <v>1387</v>
      </c>
      <c r="F313" s="139" t="s">
        <v>1388</v>
      </c>
      <c r="G313" s="140" t="s">
        <v>309</v>
      </c>
      <c r="H313" s="141">
        <v>2.76</v>
      </c>
      <c r="I313" s="142"/>
      <c r="J313" s="143">
        <f>ROUND(I313*H313,2)</f>
        <v>0</v>
      </c>
      <c r="K313" s="139" t="s">
        <v>310</v>
      </c>
      <c r="L313" s="32"/>
      <c r="M313" s="144" t="s">
        <v>1</v>
      </c>
      <c r="N313" s="145" t="s">
        <v>44</v>
      </c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AR313" s="148" t="s">
        <v>158</v>
      </c>
      <c r="AT313" s="148" t="s">
        <v>154</v>
      </c>
      <c r="AU313" s="148" t="s">
        <v>89</v>
      </c>
      <c r="AY313" s="16" t="s">
        <v>151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6" t="s">
        <v>86</v>
      </c>
      <c r="BK313" s="149">
        <f>ROUND(I313*H313,2)</f>
        <v>0</v>
      </c>
      <c r="BL313" s="16" t="s">
        <v>158</v>
      </c>
      <c r="BM313" s="148" t="s">
        <v>1389</v>
      </c>
    </row>
    <row r="314" spans="2:65" s="1" customFormat="1" ht="16.5" customHeight="1">
      <c r="B314" s="136"/>
      <c r="C314" s="137" t="s">
        <v>723</v>
      </c>
      <c r="D314" s="137" t="s">
        <v>154</v>
      </c>
      <c r="E314" s="138" t="s">
        <v>825</v>
      </c>
      <c r="F314" s="139" t="s">
        <v>826</v>
      </c>
      <c r="G314" s="140" t="s">
        <v>1</v>
      </c>
      <c r="H314" s="141">
        <v>254</v>
      </c>
      <c r="I314" s="142"/>
      <c r="J314" s="143">
        <f>ROUND(I314*H314,2)</f>
        <v>0</v>
      </c>
      <c r="K314" s="139" t="s">
        <v>1</v>
      </c>
      <c r="L314" s="32"/>
      <c r="M314" s="144" t="s">
        <v>1</v>
      </c>
      <c r="N314" s="145" t="s">
        <v>44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158</v>
      </c>
      <c r="AT314" s="148" t="s">
        <v>154</v>
      </c>
      <c r="AU314" s="148" t="s">
        <v>89</v>
      </c>
      <c r="AY314" s="16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6" t="s">
        <v>86</v>
      </c>
      <c r="BK314" s="149">
        <f>ROUND(I314*H314,2)</f>
        <v>0</v>
      </c>
      <c r="BL314" s="16" t="s">
        <v>158</v>
      </c>
      <c r="BM314" s="148" t="s">
        <v>1390</v>
      </c>
    </row>
    <row r="315" spans="2:65" s="12" customFormat="1" ht="11.25">
      <c r="B315" s="160"/>
      <c r="D315" s="150" t="s">
        <v>312</v>
      </c>
      <c r="E315" s="161" t="s">
        <v>1</v>
      </c>
      <c r="F315" s="162" t="s">
        <v>1391</v>
      </c>
      <c r="H315" s="163">
        <v>254</v>
      </c>
      <c r="I315" s="164"/>
      <c r="L315" s="160"/>
      <c r="M315" s="165"/>
      <c r="T315" s="166"/>
      <c r="AT315" s="161" t="s">
        <v>312</v>
      </c>
      <c r="AU315" s="161" t="s">
        <v>89</v>
      </c>
      <c r="AV315" s="12" t="s">
        <v>89</v>
      </c>
      <c r="AW315" s="12" t="s">
        <v>35</v>
      </c>
      <c r="AX315" s="12" t="s">
        <v>86</v>
      </c>
      <c r="AY315" s="161" t="s">
        <v>151</v>
      </c>
    </row>
    <row r="316" spans="2:65" s="1" customFormat="1" ht="16.5" customHeight="1">
      <c r="B316" s="136"/>
      <c r="C316" s="137" t="s">
        <v>729</v>
      </c>
      <c r="D316" s="137" t="s">
        <v>154</v>
      </c>
      <c r="E316" s="138" t="s">
        <v>1392</v>
      </c>
      <c r="F316" s="139" t="s">
        <v>1393</v>
      </c>
      <c r="G316" s="140" t="s">
        <v>309</v>
      </c>
      <c r="H316" s="141">
        <v>6.75</v>
      </c>
      <c r="I316" s="142"/>
      <c r="J316" s="143">
        <f>ROUND(I316*H316,2)</f>
        <v>0</v>
      </c>
      <c r="K316" s="139" t="s">
        <v>310</v>
      </c>
      <c r="L316" s="32"/>
      <c r="M316" s="144" t="s">
        <v>1</v>
      </c>
      <c r="N316" s="145" t="s">
        <v>44</v>
      </c>
      <c r="P316" s="146">
        <f>O316*H316</f>
        <v>0</v>
      </c>
      <c r="Q316" s="146">
        <v>0</v>
      </c>
      <c r="R316" s="146">
        <f>Q316*H316</f>
        <v>0</v>
      </c>
      <c r="S316" s="146">
        <v>2.5</v>
      </c>
      <c r="T316" s="147">
        <f>S316*H316</f>
        <v>16.875</v>
      </c>
      <c r="AR316" s="148" t="s">
        <v>158</v>
      </c>
      <c r="AT316" s="148" t="s">
        <v>154</v>
      </c>
      <c r="AU316" s="148" t="s">
        <v>89</v>
      </c>
      <c r="AY316" s="16" t="s">
        <v>151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6" t="s">
        <v>86</v>
      </c>
      <c r="BK316" s="149">
        <f>ROUND(I316*H316,2)</f>
        <v>0</v>
      </c>
      <c r="BL316" s="16" t="s">
        <v>158</v>
      </c>
      <c r="BM316" s="148" t="s">
        <v>1394</v>
      </c>
    </row>
    <row r="317" spans="2:65" s="12" customFormat="1" ht="11.25">
      <c r="B317" s="160"/>
      <c r="D317" s="150" t="s">
        <v>312</v>
      </c>
      <c r="E317" s="161" t="s">
        <v>1</v>
      </c>
      <c r="F317" s="162" t="s">
        <v>1395</v>
      </c>
      <c r="H317" s="163">
        <v>6.75</v>
      </c>
      <c r="I317" s="164"/>
      <c r="L317" s="160"/>
      <c r="M317" s="165"/>
      <c r="T317" s="166"/>
      <c r="AT317" s="161" t="s">
        <v>312</v>
      </c>
      <c r="AU317" s="161" t="s">
        <v>89</v>
      </c>
      <c r="AV317" s="12" t="s">
        <v>89</v>
      </c>
      <c r="AW317" s="12" t="s">
        <v>35</v>
      </c>
      <c r="AX317" s="12" t="s">
        <v>86</v>
      </c>
      <c r="AY317" s="161" t="s">
        <v>151</v>
      </c>
    </row>
    <row r="318" spans="2:65" s="1" customFormat="1" ht="16.5" customHeight="1">
      <c r="B318" s="136"/>
      <c r="C318" s="137" t="s">
        <v>735</v>
      </c>
      <c r="D318" s="137" t="s">
        <v>154</v>
      </c>
      <c r="E318" s="138" t="s">
        <v>835</v>
      </c>
      <c r="F318" s="139" t="s">
        <v>836</v>
      </c>
      <c r="G318" s="140" t="s">
        <v>349</v>
      </c>
      <c r="H318" s="141">
        <v>61.2</v>
      </c>
      <c r="I318" s="142"/>
      <c r="J318" s="143">
        <f>ROUND(I318*H318,2)</f>
        <v>0</v>
      </c>
      <c r="K318" s="139" t="s">
        <v>310</v>
      </c>
      <c r="L318" s="32"/>
      <c r="M318" s="144" t="s">
        <v>1</v>
      </c>
      <c r="N318" s="145" t="s">
        <v>44</v>
      </c>
      <c r="P318" s="146">
        <f>O318*H318</f>
        <v>0</v>
      </c>
      <c r="Q318" s="146">
        <v>6.4999999999999997E-4</v>
      </c>
      <c r="R318" s="146">
        <f>Q318*H318</f>
        <v>3.9780000000000003E-2</v>
      </c>
      <c r="S318" s="146">
        <v>1E-3</v>
      </c>
      <c r="T318" s="147">
        <f>S318*H318</f>
        <v>6.1200000000000004E-2</v>
      </c>
      <c r="AR318" s="148" t="s">
        <v>158</v>
      </c>
      <c r="AT318" s="148" t="s">
        <v>154</v>
      </c>
      <c r="AU318" s="148" t="s">
        <v>89</v>
      </c>
      <c r="AY318" s="16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6" t="s">
        <v>86</v>
      </c>
      <c r="BK318" s="149">
        <f>ROUND(I318*H318,2)</f>
        <v>0</v>
      </c>
      <c r="BL318" s="16" t="s">
        <v>158</v>
      </c>
      <c r="BM318" s="148" t="s">
        <v>1396</v>
      </c>
    </row>
    <row r="319" spans="2:65" s="12" customFormat="1" ht="11.25">
      <c r="B319" s="160"/>
      <c r="D319" s="150" t="s">
        <v>312</v>
      </c>
      <c r="E319" s="161" t="s">
        <v>1</v>
      </c>
      <c r="F319" s="162" t="s">
        <v>1397</v>
      </c>
      <c r="H319" s="163">
        <v>61.2</v>
      </c>
      <c r="I319" s="164"/>
      <c r="L319" s="160"/>
      <c r="M319" s="165"/>
      <c r="T319" s="166"/>
      <c r="AT319" s="161" t="s">
        <v>312</v>
      </c>
      <c r="AU319" s="161" t="s">
        <v>89</v>
      </c>
      <c r="AV319" s="12" t="s">
        <v>89</v>
      </c>
      <c r="AW319" s="12" t="s">
        <v>35</v>
      </c>
      <c r="AX319" s="12" t="s">
        <v>86</v>
      </c>
      <c r="AY319" s="161" t="s">
        <v>151</v>
      </c>
    </row>
    <row r="320" spans="2:65" s="1" customFormat="1" ht="16.5" customHeight="1">
      <c r="B320" s="136"/>
      <c r="C320" s="174" t="s">
        <v>741</v>
      </c>
      <c r="D320" s="174" t="s">
        <v>374</v>
      </c>
      <c r="E320" s="175" t="s">
        <v>840</v>
      </c>
      <c r="F320" s="176" t="s">
        <v>841</v>
      </c>
      <c r="G320" s="177" t="s">
        <v>377</v>
      </c>
      <c r="H320" s="178">
        <v>0.435</v>
      </c>
      <c r="I320" s="179"/>
      <c r="J320" s="180">
        <f>ROUND(I320*H320,2)</f>
        <v>0</v>
      </c>
      <c r="K320" s="176" t="s">
        <v>310</v>
      </c>
      <c r="L320" s="181"/>
      <c r="M320" s="182" t="s">
        <v>1</v>
      </c>
      <c r="N320" s="183" t="s">
        <v>44</v>
      </c>
      <c r="P320" s="146">
        <f>O320*H320</f>
        <v>0</v>
      </c>
      <c r="Q320" s="146">
        <v>1</v>
      </c>
      <c r="R320" s="146">
        <f>Q320*H320</f>
        <v>0.435</v>
      </c>
      <c r="S320" s="146">
        <v>0</v>
      </c>
      <c r="T320" s="147">
        <f>S320*H320</f>
        <v>0</v>
      </c>
      <c r="AR320" s="148" t="s">
        <v>183</v>
      </c>
      <c r="AT320" s="148" t="s">
        <v>374</v>
      </c>
      <c r="AU320" s="148" t="s">
        <v>89</v>
      </c>
      <c r="AY320" s="16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6" t="s">
        <v>86</v>
      </c>
      <c r="BK320" s="149">
        <f>ROUND(I320*H320,2)</f>
        <v>0</v>
      </c>
      <c r="BL320" s="16" t="s">
        <v>158</v>
      </c>
      <c r="BM320" s="148" t="s">
        <v>1398</v>
      </c>
    </row>
    <row r="321" spans="2:65" s="12" customFormat="1" ht="11.25">
      <c r="B321" s="160"/>
      <c r="D321" s="150" t="s">
        <v>312</v>
      </c>
      <c r="E321" s="161" t="s">
        <v>1</v>
      </c>
      <c r="F321" s="162" t="s">
        <v>1399</v>
      </c>
      <c r="H321" s="163">
        <v>0.435</v>
      </c>
      <c r="I321" s="164"/>
      <c r="L321" s="160"/>
      <c r="M321" s="165"/>
      <c r="T321" s="166"/>
      <c r="AT321" s="161" t="s">
        <v>312</v>
      </c>
      <c r="AU321" s="161" t="s">
        <v>89</v>
      </c>
      <c r="AV321" s="12" t="s">
        <v>89</v>
      </c>
      <c r="AW321" s="12" t="s">
        <v>35</v>
      </c>
      <c r="AX321" s="12" t="s">
        <v>86</v>
      </c>
      <c r="AY321" s="161" t="s">
        <v>151</v>
      </c>
    </row>
    <row r="322" spans="2:65" s="1" customFormat="1" ht="16.5" customHeight="1">
      <c r="B322" s="136"/>
      <c r="C322" s="137" t="s">
        <v>746</v>
      </c>
      <c r="D322" s="137" t="s">
        <v>154</v>
      </c>
      <c r="E322" s="138" t="s">
        <v>850</v>
      </c>
      <c r="F322" s="139" t="s">
        <v>851</v>
      </c>
      <c r="G322" s="140" t="s">
        <v>349</v>
      </c>
      <c r="H322" s="141">
        <v>3</v>
      </c>
      <c r="I322" s="142"/>
      <c r="J322" s="143">
        <f>ROUND(I322*H322,2)</f>
        <v>0</v>
      </c>
      <c r="K322" s="139" t="s">
        <v>1</v>
      </c>
      <c r="L322" s="32"/>
      <c r="M322" s="144" t="s">
        <v>1</v>
      </c>
      <c r="N322" s="145" t="s">
        <v>44</v>
      </c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AR322" s="148" t="s">
        <v>158</v>
      </c>
      <c r="AT322" s="148" t="s">
        <v>154</v>
      </c>
      <c r="AU322" s="148" t="s">
        <v>89</v>
      </c>
      <c r="AY322" s="16" t="s">
        <v>151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6" t="s">
        <v>86</v>
      </c>
      <c r="BK322" s="149">
        <f>ROUND(I322*H322,2)</f>
        <v>0</v>
      </c>
      <c r="BL322" s="16" t="s">
        <v>158</v>
      </c>
      <c r="BM322" s="148" t="s">
        <v>1400</v>
      </c>
    </row>
    <row r="323" spans="2:65" s="12" customFormat="1" ht="11.25">
      <c r="B323" s="160"/>
      <c r="D323" s="150" t="s">
        <v>312</v>
      </c>
      <c r="E323" s="161" t="s">
        <v>1</v>
      </c>
      <c r="F323" s="162" t="s">
        <v>1401</v>
      </c>
      <c r="H323" s="163">
        <v>3</v>
      </c>
      <c r="I323" s="164"/>
      <c r="L323" s="160"/>
      <c r="M323" s="165"/>
      <c r="T323" s="166"/>
      <c r="AT323" s="161" t="s">
        <v>312</v>
      </c>
      <c r="AU323" s="161" t="s">
        <v>89</v>
      </c>
      <c r="AV323" s="12" t="s">
        <v>89</v>
      </c>
      <c r="AW323" s="12" t="s">
        <v>35</v>
      </c>
      <c r="AX323" s="12" t="s">
        <v>86</v>
      </c>
      <c r="AY323" s="161" t="s">
        <v>151</v>
      </c>
    </row>
    <row r="324" spans="2:65" s="11" customFormat="1" ht="22.9" customHeight="1">
      <c r="B324" s="124"/>
      <c r="D324" s="125" t="s">
        <v>78</v>
      </c>
      <c r="E324" s="134" t="s">
        <v>859</v>
      </c>
      <c r="F324" s="134" t="s">
        <v>860</v>
      </c>
      <c r="I324" s="127"/>
      <c r="J324" s="135">
        <f>BK324</f>
        <v>0</v>
      </c>
      <c r="L324" s="124"/>
      <c r="M324" s="129"/>
      <c r="P324" s="130">
        <f>SUM(P325:P328)</f>
        <v>0</v>
      </c>
      <c r="R324" s="130">
        <f>SUM(R325:R328)</f>
        <v>0</v>
      </c>
      <c r="T324" s="131">
        <f>SUM(T325:T328)</f>
        <v>0</v>
      </c>
      <c r="AR324" s="125" t="s">
        <v>86</v>
      </c>
      <c r="AT324" s="132" t="s">
        <v>78</v>
      </c>
      <c r="AU324" s="132" t="s">
        <v>86</v>
      </c>
      <c r="AY324" s="125" t="s">
        <v>151</v>
      </c>
      <c r="BK324" s="133">
        <f>SUM(BK325:BK328)</f>
        <v>0</v>
      </c>
    </row>
    <row r="325" spans="2:65" s="1" customFormat="1" ht="24.2" customHeight="1">
      <c r="B325" s="136"/>
      <c r="C325" s="137" t="s">
        <v>750</v>
      </c>
      <c r="D325" s="137" t="s">
        <v>154</v>
      </c>
      <c r="E325" s="138" t="s">
        <v>1402</v>
      </c>
      <c r="F325" s="139" t="s">
        <v>1403</v>
      </c>
      <c r="G325" s="140" t="s">
        <v>377</v>
      </c>
      <c r="H325" s="141">
        <v>149.06800000000001</v>
      </c>
      <c r="I325" s="142"/>
      <c r="J325" s="143">
        <f>ROUND(I325*H325,2)</f>
        <v>0</v>
      </c>
      <c r="K325" s="139" t="s">
        <v>310</v>
      </c>
      <c r="L325" s="32"/>
      <c r="M325" s="144" t="s">
        <v>1</v>
      </c>
      <c r="N325" s="145" t="s">
        <v>44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158</v>
      </c>
      <c r="AT325" s="148" t="s">
        <v>154</v>
      </c>
      <c r="AU325" s="148" t="s">
        <v>89</v>
      </c>
      <c r="AY325" s="16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6" t="s">
        <v>86</v>
      </c>
      <c r="BK325" s="149">
        <f>ROUND(I325*H325,2)</f>
        <v>0</v>
      </c>
      <c r="BL325" s="16" t="s">
        <v>158</v>
      </c>
      <c r="BM325" s="148" t="s">
        <v>1404</v>
      </c>
    </row>
    <row r="326" spans="2:65" s="1" customFormat="1" ht="16.5" customHeight="1">
      <c r="B326" s="136"/>
      <c r="C326" s="137" t="s">
        <v>754</v>
      </c>
      <c r="D326" s="137" t="s">
        <v>154</v>
      </c>
      <c r="E326" s="138" t="s">
        <v>866</v>
      </c>
      <c r="F326" s="139" t="s">
        <v>867</v>
      </c>
      <c r="G326" s="140" t="s">
        <v>377</v>
      </c>
      <c r="H326" s="141">
        <v>149.06800000000001</v>
      </c>
      <c r="I326" s="142"/>
      <c r="J326" s="143">
        <f>ROUND(I326*H326,2)</f>
        <v>0</v>
      </c>
      <c r="K326" s="139" t="s">
        <v>310</v>
      </c>
      <c r="L326" s="32"/>
      <c r="M326" s="144" t="s">
        <v>1</v>
      </c>
      <c r="N326" s="145" t="s">
        <v>44</v>
      </c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AR326" s="148" t="s">
        <v>158</v>
      </c>
      <c r="AT326" s="148" t="s">
        <v>154</v>
      </c>
      <c r="AU326" s="148" t="s">
        <v>89</v>
      </c>
      <c r="AY326" s="16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6" t="s">
        <v>86</v>
      </c>
      <c r="BK326" s="149">
        <f>ROUND(I326*H326,2)</f>
        <v>0</v>
      </c>
      <c r="BL326" s="16" t="s">
        <v>158</v>
      </c>
      <c r="BM326" s="148" t="s">
        <v>1405</v>
      </c>
    </row>
    <row r="327" spans="2:65" s="1" customFormat="1" ht="16.5" customHeight="1">
      <c r="B327" s="136"/>
      <c r="C327" s="137" t="s">
        <v>758</v>
      </c>
      <c r="D327" s="137" t="s">
        <v>154</v>
      </c>
      <c r="E327" s="138" t="s">
        <v>870</v>
      </c>
      <c r="F327" s="139" t="s">
        <v>871</v>
      </c>
      <c r="G327" s="140" t="s">
        <v>377</v>
      </c>
      <c r="H327" s="141">
        <v>4322.9719999999998</v>
      </c>
      <c r="I327" s="142"/>
      <c r="J327" s="143">
        <f>ROUND(I327*H327,2)</f>
        <v>0</v>
      </c>
      <c r="K327" s="139" t="s">
        <v>310</v>
      </c>
      <c r="L327" s="32"/>
      <c r="M327" s="144" t="s">
        <v>1</v>
      </c>
      <c r="N327" s="145" t="s">
        <v>44</v>
      </c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AR327" s="148" t="s">
        <v>158</v>
      </c>
      <c r="AT327" s="148" t="s">
        <v>154</v>
      </c>
      <c r="AU327" s="148" t="s">
        <v>89</v>
      </c>
      <c r="AY327" s="16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86</v>
      </c>
      <c r="BK327" s="149">
        <f>ROUND(I327*H327,2)</f>
        <v>0</v>
      </c>
      <c r="BL327" s="16" t="s">
        <v>158</v>
      </c>
      <c r="BM327" s="148" t="s">
        <v>1406</v>
      </c>
    </row>
    <row r="328" spans="2:65" s="12" customFormat="1" ht="11.25">
      <c r="B328" s="160"/>
      <c r="D328" s="150" t="s">
        <v>312</v>
      </c>
      <c r="E328" s="161" t="s">
        <v>1</v>
      </c>
      <c r="F328" s="162" t="s">
        <v>1407</v>
      </c>
      <c r="H328" s="163">
        <v>4322.9719999999998</v>
      </c>
      <c r="I328" s="164"/>
      <c r="L328" s="160"/>
      <c r="M328" s="165"/>
      <c r="T328" s="166"/>
      <c r="AT328" s="161" t="s">
        <v>312</v>
      </c>
      <c r="AU328" s="161" t="s">
        <v>89</v>
      </c>
      <c r="AV328" s="12" t="s">
        <v>89</v>
      </c>
      <c r="AW328" s="12" t="s">
        <v>35</v>
      </c>
      <c r="AX328" s="12" t="s">
        <v>86</v>
      </c>
      <c r="AY328" s="161" t="s">
        <v>151</v>
      </c>
    </row>
    <row r="329" spans="2:65" s="11" customFormat="1" ht="22.9" customHeight="1">
      <c r="B329" s="124"/>
      <c r="D329" s="125" t="s">
        <v>78</v>
      </c>
      <c r="E329" s="134" t="s">
        <v>874</v>
      </c>
      <c r="F329" s="134" t="s">
        <v>875</v>
      </c>
      <c r="I329" s="127"/>
      <c r="J329" s="135">
        <f>BK329</f>
        <v>0</v>
      </c>
      <c r="L329" s="124"/>
      <c r="M329" s="129"/>
      <c r="P329" s="130">
        <f>P330</f>
        <v>0</v>
      </c>
      <c r="R329" s="130">
        <f>R330</f>
        <v>0</v>
      </c>
      <c r="T329" s="131">
        <f>T330</f>
        <v>0</v>
      </c>
      <c r="AR329" s="125" t="s">
        <v>86</v>
      </c>
      <c r="AT329" s="132" t="s">
        <v>78</v>
      </c>
      <c r="AU329" s="132" t="s">
        <v>86</v>
      </c>
      <c r="AY329" s="125" t="s">
        <v>151</v>
      </c>
      <c r="BK329" s="133">
        <f>BK330</f>
        <v>0</v>
      </c>
    </row>
    <row r="330" spans="2:65" s="1" customFormat="1" ht="16.5" customHeight="1">
      <c r="B330" s="136"/>
      <c r="C330" s="137" t="s">
        <v>762</v>
      </c>
      <c r="D330" s="137" t="s">
        <v>154</v>
      </c>
      <c r="E330" s="138" t="s">
        <v>877</v>
      </c>
      <c r="F330" s="139" t="s">
        <v>878</v>
      </c>
      <c r="G330" s="140" t="s">
        <v>377</v>
      </c>
      <c r="H330" s="141">
        <v>511.34300000000002</v>
      </c>
      <c r="I330" s="142"/>
      <c r="J330" s="143">
        <f>ROUND(I330*H330,2)</f>
        <v>0</v>
      </c>
      <c r="K330" s="139" t="s">
        <v>310</v>
      </c>
      <c r="L330" s="32"/>
      <c r="M330" s="144" t="s">
        <v>1</v>
      </c>
      <c r="N330" s="145" t="s">
        <v>44</v>
      </c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AR330" s="148" t="s">
        <v>158</v>
      </c>
      <c r="AT330" s="148" t="s">
        <v>154</v>
      </c>
      <c r="AU330" s="148" t="s">
        <v>89</v>
      </c>
      <c r="AY330" s="16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6" t="s">
        <v>86</v>
      </c>
      <c r="BK330" s="149">
        <f>ROUND(I330*H330,2)</f>
        <v>0</v>
      </c>
      <c r="BL330" s="16" t="s">
        <v>158</v>
      </c>
      <c r="BM330" s="148" t="s">
        <v>1408</v>
      </c>
    </row>
    <row r="331" spans="2:65" s="11" customFormat="1" ht="25.9" customHeight="1">
      <c r="B331" s="124"/>
      <c r="D331" s="125" t="s">
        <v>78</v>
      </c>
      <c r="E331" s="126" t="s">
        <v>917</v>
      </c>
      <c r="F331" s="126" t="s">
        <v>918</v>
      </c>
      <c r="I331" s="127"/>
      <c r="J331" s="128">
        <f>BK331</f>
        <v>0</v>
      </c>
      <c r="L331" s="124"/>
      <c r="M331" s="129"/>
      <c r="P331" s="130">
        <f>P332+P336</f>
        <v>0</v>
      </c>
      <c r="R331" s="130">
        <f>R332+R336</f>
        <v>0.94145999999999996</v>
      </c>
      <c r="T331" s="131">
        <f>T332+T336</f>
        <v>0</v>
      </c>
      <c r="AR331" s="125" t="s">
        <v>89</v>
      </c>
      <c r="AT331" s="132" t="s">
        <v>78</v>
      </c>
      <c r="AU331" s="132" t="s">
        <v>79</v>
      </c>
      <c r="AY331" s="125" t="s">
        <v>151</v>
      </c>
      <c r="BK331" s="133">
        <f>BK332+BK336</f>
        <v>0</v>
      </c>
    </row>
    <row r="332" spans="2:65" s="11" customFormat="1" ht="22.9" customHeight="1">
      <c r="B332" s="124"/>
      <c r="D332" s="125" t="s">
        <v>78</v>
      </c>
      <c r="E332" s="134" t="s">
        <v>1409</v>
      </c>
      <c r="F332" s="134" t="s">
        <v>1410</v>
      </c>
      <c r="I332" s="127"/>
      <c r="J332" s="135">
        <f>BK332</f>
        <v>0</v>
      </c>
      <c r="L332" s="124"/>
      <c r="M332" s="129"/>
      <c r="P332" s="130">
        <f>SUM(P333:P335)</f>
        <v>0</v>
      </c>
      <c r="R332" s="130">
        <f>SUM(R333:R335)</f>
        <v>0.45079999999999998</v>
      </c>
      <c r="T332" s="131">
        <f>SUM(T333:T335)</f>
        <v>0</v>
      </c>
      <c r="AR332" s="125" t="s">
        <v>89</v>
      </c>
      <c r="AT332" s="132" t="s">
        <v>78</v>
      </c>
      <c r="AU332" s="132" t="s">
        <v>86</v>
      </c>
      <c r="AY332" s="125" t="s">
        <v>151</v>
      </c>
      <c r="BK332" s="133">
        <f>SUM(BK333:BK335)</f>
        <v>0</v>
      </c>
    </row>
    <row r="333" spans="2:65" s="1" customFormat="1" ht="16.5" customHeight="1">
      <c r="B333" s="136"/>
      <c r="C333" s="137" t="s">
        <v>767</v>
      </c>
      <c r="D333" s="137" t="s">
        <v>154</v>
      </c>
      <c r="E333" s="138" t="s">
        <v>1411</v>
      </c>
      <c r="F333" s="139" t="s">
        <v>1412</v>
      </c>
      <c r="G333" s="140" t="s">
        <v>363</v>
      </c>
      <c r="H333" s="141">
        <v>92</v>
      </c>
      <c r="I333" s="142"/>
      <c r="J333" s="143">
        <f>ROUND(I333*H333,2)</f>
        <v>0</v>
      </c>
      <c r="K333" s="139" t="s">
        <v>310</v>
      </c>
      <c r="L333" s="32"/>
      <c r="M333" s="144" t="s">
        <v>1</v>
      </c>
      <c r="N333" s="145" t="s">
        <v>44</v>
      </c>
      <c r="P333" s="146">
        <f>O333*H333</f>
        <v>0</v>
      </c>
      <c r="Q333" s="146">
        <v>0</v>
      </c>
      <c r="R333" s="146">
        <f>Q333*H333</f>
        <v>0</v>
      </c>
      <c r="S333" s="146">
        <v>0</v>
      </c>
      <c r="T333" s="147">
        <f>S333*H333</f>
        <v>0</v>
      </c>
      <c r="AR333" s="148" t="s">
        <v>216</v>
      </c>
      <c r="AT333" s="148" t="s">
        <v>154</v>
      </c>
      <c r="AU333" s="148" t="s">
        <v>89</v>
      </c>
      <c r="AY333" s="16" t="s">
        <v>151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6" t="s">
        <v>86</v>
      </c>
      <c r="BK333" s="149">
        <f>ROUND(I333*H333,2)</f>
        <v>0</v>
      </c>
      <c r="BL333" s="16" t="s">
        <v>216</v>
      </c>
      <c r="BM333" s="148" t="s">
        <v>1413</v>
      </c>
    </row>
    <row r="334" spans="2:65" s="12" customFormat="1" ht="11.25">
      <c r="B334" s="160"/>
      <c r="D334" s="150" t="s">
        <v>312</v>
      </c>
      <c r="E334" s="161" t="s">
        <v>1</v>
      </c>
      <c r="F334" s="162" t="s">
        <v>1414</v>
      </c>
      <c r="H334" s="163">
        <v>92</v>
      </c>
      <c r="I334" s="164"/>
      <c r="L334" s="160"/>
      <c r="M334" s="165"/>
      <c r="T334" s="166"/>
      <c r="AT334" s="161" t="s">
        <v>312</v>
      </c>
      <c r="AU334" s="161" t="s">
        <v>89</v>
      </c>
      <c r="AV334" s="12" t="s">
        <v>89</v>
      </c>
      <c r="AW334" s="12" t="s">
        <v>35</v>
      </c>
      <c r="AX334" s="12" t="s">
        <v>86</v>
      </c>
      <c r="AY334" s="161" t="s">
        <v>151</v>
      </c>
    </row>
    <row r="335" spans="2:65" s="1" customFormat="1" ht="16.5" customHeight="1">
      <c r="B335" s="136"/>
      <c r="C335" s="174" t="s">
        <v>772</v>
      </c>
      <c r="D335" s="174" t="s">
        <v>374</v>
      </c>
      <c r="E335" s="175" t="s">
        <v>1415</v>
      </c>
      <c r="F335" s="176" t="s">
        <v>1416</v>
      </c>
      <c r="G335" s="177" t="s">
        <v>363</v>
      </c>
      <c r="H335" s="178">
        <v>92</v>
      </c>
      <c r="I335" s="179"/>
      <c r="J335" s="180">
        <f>ROUND(I335*H335,2)</f>
        <v>0</v>
      </c>
      <c r="K335" s="176" t="s">
        <v>310</v>
      </c>
      <c r="L335" s="181"/>
      <c r="M335" s="182" t="s">
        <v>1</v>
      </c>
      <c r="N335" s="183" t="s">
        <v>44</v>
      </c>
      <c r="P335" s="146">
        <f>O335*H335</f>
        <v>0</v>
      </c>
      <c r="Q335" s="146">
        <v>4.8999999999999998E-3</v>
      </c>
      <c r="R335" s="146">
        <f>Q335*H335</f>
        <v>0.45079999999999998</v>
      </c>
      <c r="S335" s="146">
        <v>0</v>
      </c>
      <c r="T335" s="147">
        <f>S335*H335</f>
        <v>0</v>
      </c>
      <c r="AR335" s="148" t="s">
        <v>464</v>
      </c>
      <c r="AT335" s="148" t="s">
        <v>374</v>
      </c>
      <c r="AU335" s="148" t="s">
        <v>89</v>
      </c>
      <c r="AY335" s="16" t="s">
        <v>151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6" t="s">
        <v>86</v>
      </c>
      <c r="BK335" s="149">
        <f>ROUND(I335*H335,2)</f>
        <v>0</v>
      </c>
      <c r="BL335" s="16" t="s">
        <v>216</v>
      </c>
      <c r="BM335" s="148" t="s">
        <v>1417</v>
      </c>
    </row>
    <row r="336" spans="2:65" s="11" customFormat="1" ht="22.9" customHeight="1">
      <c r="B336" s="124"/>
      <c r="D336" s="125" t="s">
        <v>78</v>
      </c>
      <c r="E336" s="134" t="s">
        <v>969</v>
      </c>
      <c r="F336" s="134" t="s">
        <v>970</v>
      </c>
      <c r="I336" s="127"/>
      <c r="J336" s="135">
        <f>BK336</f>
        <v>0</v>
      </c>
      <c r="L336" s="124"/>
      <c r="M336" s="129"/>
      <c r="P336" s="130">
        <f>SUM(P337:P356)</f>
        <v>0</v>
      </c>
      <c r="R336" s="130">
        <f>SUM(R337:R356)</f>
        <v>0.49065999999999999</v>
      </c>
      <c r="T336" s="131">
        <f>SUM(T337:T356)</f>
        <v>0</v>
      </c>
      <c r="AR336" s="125" t="s">
        <v>89</v>
      </c>
      <c r="AT336" s="132" t="s">
        <v>78</v>
      </c>
      <c r="AU336" s="132" t="s">
        <v>86</v>
      </c>
      <c r="AY336" s="125" t="s">
        <v>151</v>
      </c>
      <c r="BK336" s="133">
        <f>SUM(BK337:BK356)</f>
        <v>0</v>
      </c>
    </row>
    <row r="337" spans="2:65" s="1" customFormat="1" ht="16.5" customHeight="1">
      <c r="B337" s="136"/>
      <c r="C337" s="137" t="s">
        <v>777</v>
      </c>
      <c r="D337" s="137" t="s">
        <v>154</v>
      </c>
      <c r="E337" s="138" t="s">
        <v>1418</v>
      </c>
      <c r="F337" s="139" t="s">
        <v>1419</v>
      </c>
      <c r="G337" s="140" t="s">
        <v>157</v>
      </c>
      <c r="H337" s="141">
        <v>1</v>
      </c>
      <c r="I337" s="142"/>
      <c r="J337" s="143">
        <f>ROUND(I337*H337,2)</f>
        <v>0</v>
      </c>
      <c r="K337" s="139" t="s">
        <v>1</v>
      </c>
      <c r="L337" s="32"/>
      <c r="M337" s="144" t="s">
        <v>1</v>
      </c>
      <c r="N337" s="145" t="s">
        <v>44</v>
      </c>
      <c r="P337" s="146">
        <f>O337*H337</f>
        <v>0</v>
      </c>
      <c r="Q337" s="146">
        <v>4.6300000000000001E-2</v>
      </c>
      <c r="R337" s="146">
        <f>Q337*H337</f>
        <v>4.6300000000000001E-2</v>
      </c>
      <c r="S337" s="146">
        <v>0</v>
      </c>
      <c r="T337" s="147">
        <f>S337*H337</f>
        <v>0</v>
      </c>
      <c r="AR337" s="148" t="s">
        <v>216</v>
      </c>
      <c r="AT337" s="148" t="s">
        <v>154</v>
      </c>
      <c r="AU337" s="148" t="s">
        <v>89</v>
      </c>
      <c r="AY337" s="16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6" t="s">
        <v>86</v>
      </c>
      <c r="BK337" s="149">
        <f>ROUND(I337*H337,2)</f>
        <v>0</v>
      </c>
      <c r="BL337" s="16" t="s">
        <v>216</v>
      </c>
      <c r="BM337" s="148" t="s">
        <v>1420</v>
      </c>
    </row>
    <row r="338" spans="2:65" s="1" customFormat="1" ht="19.5">
      <c r="B338" s="32"/>
      <c r="D338" s="150" t="s">
        <v>167</v>
      </c>
      <c r="F338" s="151" t="s">
        <v>991</v>
      </c>
      <c r="I338" s="152"/>
      <c r="L338" s="32"/>
      <c r="M338" s="153"/>
      <c r="T338" s="56"/>
      <c r="AT338" s="16" t="s">
        <v>167</v>
      </c>
      <c r="AU338" s="16" t="s">
        <v>89</v>
      </c>
    </row>
    <row r="339" spans="2:65" s="1" customFormat="1" ht="16.5" customHeight="1">
      <c r="B339" s="136"/>
      <c r="C339" s="137" t="s">
        <v>782</v>
      </c>
      <c r="D339" s="137" t="s">
        <v>154</v>
      </c>
      <c r="E339" s="138" t="s">
        <v>972</v>
      </c>
      <c r="F339" s="139" t="s">
        <v>973</v>
      </c>
      <c r="G339" s="140" t="s">
        <v>349</v>
      </c>
      <c r="H339" s="141">
        <v>65.8</v>
      </c>
      <c r="I339" s="142"/>
      <c r="J339" s="143">
        <f>ROUND(I339*H339,2)</f>
        <v>0</v>
      </c>
      <c r="K339" s="139" t="s">
        <v>310</v>
      </c>
      <c r="L339" s="32"/>
      <c r="M339" s="144" t="s">
        <v>1</v>
      </c>
      <c r="N339" s="145" t="s">
        <v>44</v>
      </c>
      <c r="P339" s="146">
        <f>O339*H339</f>
        <v>0</v>
      </c>
      <c r="Q339" s="146">
        <v>2.0000000000000001E-4</v>
      </c>
      <c r="R339" s="146">
        <f>Q339*H339</f>
        <v>1.316E-2</v>
      </c>
      <c r="S339" s="146">
        <v>0</v>
      </c>
      <c r="T339" s="147">
        <f>S339*H339</f>
        <v>0</v>
      </c>
      <c r="AR339" s="148" t="s">
        <v>216</v>
      </c>
      <c r="AT339" s="148" t="s">
        <v>154</v>
      </c>
      <c r="AU339" s="148" t="s">
        <v>89</v>
      </c>
      <c r="AY339" s="16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6" t="s">
        <v>86</v>
      </c>
      <c r="BK339" s="149">
        <f>ROUND(I339*H339,2)</f>
        <v>0</v>
      </c>
      <c r="BL339" s="16" t="s">
        <v>216</v>
      </c>
      <c r="BM339" s="148" t="s">
        <v>1421</v>
      </c>
    </row>
    <row r="340" spans="2:65" s="12" customFormat="1" ht="11.25">
      <c r="B340" s="160"/>
      <c r="D340" s="150" t="s">
        <v>312</v>
      </c>
      <c r="E340" s="161" t="s">
        <v>1</v>
      </c>
      <c r="F340" s="162" t="s">
        <v>1422</v>
      </c>
      <c r="H340" s="163">
        <v>51.9</v>
      </c>
      <c r="I340" s="164"/>
      <c r="L340" s="160"/>
      <c r="M340" s="165"/>
      <c r="T340" s="166"/>
      <c r="AT340" s="161" t="s">
        <v>312</v>
      </c>
      <c r="AU340" s="161" t="s">
        <v>89</v>
      </c>
      <c r="AV340" s="12" t="s">
        <v>89</v>
      </c>
      <c r="AW340" s="12" t="s">
        <v>35</v>
      </c>
      <c r="AX340" s="12" t="s">
        <v>79</v>
      </c>
      <c r="AY340" s="161" t="s">
        <v>151</v>
      </c>
    </row>
    <row r="341" spans="2:65" s="12" customFormat="1" ht="11.25">
      <c r="B341" s="160"/>
      <c r="D341" s="150" t="s">
        <v>312</v>
      </c>
      <c r="E341" s="161" t="s">
        <v>1</v>
      </c>
      <c r="F341" s="162" t="s">
        <v>1423</v>
      </c>
      <c r="H341" s="163">
        <v>13.9</v>
      </c>
      <c r="I341" s="164"/>
      <c r="L341" s="160"/>
      <c r="M341" s="165"/>
      <c r="T341" s="166"/>
      <c r="AT341" s="161" t="s">
        <v>312</v>
      </c>
      <c r="AU341" s="161" t="s">
        <v>89</v>
      </c>
      <c r="AV341" s="12" t="s">
        <v>89</v>
      </c>
      <c r="AW341" s="12" t="s">
        <v>35</v>
      </c>
      <c r="AX341" s="12" t="s">
        <v>79</v>
      </c>
      <c r="AY341" s="161" t="s">
        <v>151</v>
      </c>
    </row>
    <row r="342" spans="2:65" s="13" customFormat="1" ht="11.25">
      <c r="B342" s="167"/>
      <c r="D342" s="150" t="s">
        <v>312</v>
      </c>
      <c r="E342" s="168" t="s">
        <v>1</v>
      </c>
      <c r="F342" s="169" t="s">
        <v>320</v>
      </c>
      <c r="H342" s="170">
        <v>65.8</v>
      </c>
      <c r="I342" s="171"/>
      <c r="L342" s="167"/>
      <c r="M342" s="172"/>
      <c r="T342" s="173"/>
      <c r="AT342" s="168" t="s">
        <v>312</v>
      </c>
      <c r="AU342" s="168" t="s">
        <v>89</v>
      </c>
      <c r="AV342" s="13" t="s">
        <v>158</v>
      </c>
      <c r="AW342" s="13" t="s">
        <v>35</v>
      </c>
      <c r="AX342" s="13" t="s">
        <v>86</v>
      </c>
      <c r="AY342" s="168" t="s">
        <v>151</v>
      </c>
    </row>
    <row r="343" spans="2:65" s="1" customFormat="1" ht="16.5" customHeight="1">
      <c r="B343" s="136"/>
      <c r="C343" s="137" t="s">
        <v>787</v>
      </c>
      <c r="D343" s="137" t="s">
        <v>154</v>
      </c>
      <c r="E343" s="138" t="s">
        <v>978</v>
      </c>
      <c r="F343" s="139" t="s">
        <v>979</v>
      </c>
      <c r="G343" s="140" t="s">
        <v>349</v>
      </c>
      <c r="H343" s="141">
        <v>51.9</v>
      </c>
      <c r="I343" s="142"/>
      <c r="J343" s="143">
        <f>ROUND(I343*H343,2)</f>
        <v>0</v>
      </c>
      <c r="K343" s="139" t="s">
        <v>1</v>
      </c>
      <c r="L343" s="32"/>
      <c r="M343" s="144" t="s">
        <v>1</v>
      </c>
      <c r="N343" s="145" t="s">
        <v>44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AR343" s="148" t="s">
        <v>216</v>
      </c>
      <c r="AT343" s="148" t="s">
        <v>154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216</v>
      </c>
      <c r="BM343" s="148" t="s">
        <v>1424</v>
      </c>
    </row>
    <row r="344" spans="2:65" s="1" customFormat="1" ht="19.5">
      <c r="B344" s="32"/>
      <c r="D344" s="150" t="s">
        <v>167</v>
      </c>
      <c r="F344" s="151" t="s">
        <v>1425</v>
      </c>
      <c r="I344" s="152"/>
      <c r="L344" s="32"/>
      <c r="M344" s="153"/>
      <c r="T344" s="56"/>
      <c r="AT344" s="16" t="s">
        <v>167</v>
      </c>
      <c r="AU344" s="16" t="s">
        <v>89</v>
      </c>
    </row>
    <row r="345" spans="2:65" s="1" customFormat="1" ht="16.5" customHeight="1">
      <c r="B345" s="136"/>
      <c r="C345" s="137" t="s">
        <v>791</v>
      </c>
      <c r="D345" s="137" t="s">
        <v>154</v>
      </c>
      <c r="E345" s="138" t="s">
        <v>1426</v>
      </c>
      <c r="F345" s="139" t="s">
        <v>979</v>
      </c>
      <c r="G345" s="140" t="s">
        <v>349</v>
      </c>
      <c r="H345" s="141">
        <v>13.9</v>
      </c>
      <c r="I345" s="142"/>
      <c r="J345" s="143">
        <f>ROUND(I345*H345,2)</f>
        <v>0</v>
      </c>
      <c r="K345" s="139" t="s">
        <v>1</v>
      </c>
      <c r="L345" s="32"/>
      <c r="M345" s="144" t="s">
        <v>1</v>
      </c>
      <c r="N345" s="145" t="s">
        <v>44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216</v>
      </c>
      <c r="AT345" s="148" t="s">
        <v>154</v>
      </c>
      <c r="AU345" s="148" t="s">
        <v>89</v>
      </c>
      <c r="AY345" s="16" t="s">
        <v>151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6" t="s">
        <v>86</v>
      </c>
      <c r="BK345" s="149">
        <f>ROUND(I345*H345,2)</f>
        <v>0</v>
      </c>
      <c r="BL345" s="16" t="s">
        <v>216</v>
      </c>
      <c r="BM345" s="148" t="s">
        <v>1427</v>
      </c>
    </row>
    <row r="346" spans="2:65" s="1" customFormat="1" ht="19.5">
      <c r="B346" s="32"/>
      <c r="D346" s="150" t="s">
        <v>167</v>
      </c>
      <c r="F346" s="151" t="s">
        <v>1428</v>
      </c>
      <c r="I346" s="152"/>
      <c r="L346" s="32"/>
      <c r="M346" s="153"/>
      <c r="T346" s="56"/>
      <c r="AT346" s="16" t="s">
        <v>167</v>
      </c>
      <c r="AU346" s="16" t="s">
        <v>89</v>
      </c>
    </row>
    <row r="347" spans="2:65" s="1" customFormat="1" ht="16.5" customHeight="1">
      <c r="B347" s="136"/>
      <c r="C347" s="137" t="s">
        <v>796</v>
      </c>
      <c r="D347" s="137" t="s">
        <v>154</v>
      </c>
      <c r="E347" s="138" t="s">
        <v>1429</v>
      </c>
      <c r="F347" s="139" t="s">
        <v>1430</v>
      </c>
      <c r="G347" s="140" t="s">
        <v>157</v>
      </c>
      <c r="H347" s="141">
        <v>1</v>
      </c>
      <c r="I347" s="142"/>
      <c r="J347" s="143">
        <f>ROUND(I347*H347,2)</f>
        <v>0</v>
      </c>
      <c r="K347" s="139" t="s">
        <v>1</v>
      </c>
      <c r="L347" s="32"/>
      <c r="M347" s="144" t="s">
        <v>1</v>
      </c>
      <c r="N347" s="145" t="s">
        <v>44</v>
      </c>
      <c r="P347" s="146">
        <f>O347*H347</f>
        <v>0</v>
      </c>
      <c r="Q347" s="146">
        <v>7.9200000000000007E-2</v>
      </c>
      <c r="R347" s="146">
        <f>Q347*H347</f>
        <v>7.9200000000000007E-2</v>
      </c>
      <c r="S347" s="146">
        <v>0</v>
      </c>
      <c r="T347" s="147">
        <f>S347*H347</f>
        <v>0</v>
      </c>
      <c r="AR347" s="148" t="s">
        <v>216</v>
      </c>
      <c r="AT347" s="148" t="s">
        <v>154</v>
      </c>
      <c r="AU347" s="148" t="s">
        <v>89</v>
      </c>
      <c r="AY347" s="16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6" t="s">
        <v>86</v>
      </c>
      <c r="BK347" s="149">
        <f>ROUND(I347*H347,2)</f>
        <v>0</v>
      </c>
      <c r="BL347" s="16" t="s">
        <v>216</v>
      </c>
      <c r="BM347" s="148" t="s">
        <v>1431</v>
      </c>
    </row>
    <row r="348" spans="2:65" s="1" customFormat="1" ht="19.5">
      <c r="B348" s="32"/>
      <c r="D348" s="150" t="s">
        <v>167</v>
      </c>
      <c r="F348" s="151" t="s">
        <v>986</v>
      </c>
      <c r="I348" s="152"/>
      <c r="L348" s="32"/>
      <c r="M348" s="153"/>
      <c r="T348" s="56"/>
      <c r="AT348" s="16" t="s">
        <v>167</v>
      </c>
      <c r="AU348" s="16" t="s">
        <v>89</v>
      </c>
    </row>
    <row r="349" spans="2:65" s="1" customFormat="1" ht="16.5" customHeight="1">
      <c r="B349" s="136"/>
      <c r="C349" s="137" t="s">
        <v>801</v>
      </c>
      <c r="D349" s="137" t="s">
        <v>154</v>
      </c>
      <c r="E349" s="138" t="s">
        <v>1432</v>
      </c>
      <c r="F349" s="139" t="s">
        <v>1433</v>
      </c>
      <c r="G349" s="140" t="s">
        <v>157</v>
      </c>
      <c r="H349" s="141">
        <v>2</v>
      </c>
      <c r="I349" s="142"/>
      <c r="J349" s="143">
        <f>ROUND(I349*H349,2)</f>
        <v>0</v>
      </c>
      <c r="K349" s="139" t="s">
        <v>1</v>
      </c>
      <c r="L349" s="32"/>
      <c r="M349" s="144" t="s">
        <v>1</v>
      </c>
      <c r="N349" s="145" t="s">
        <v>44</v>
      </c>
      <c r="P349" s="146">
        <f>O349*H349</f>
        <v>0</v>
      </c>
      <c r="Q349" s="146">
        <v>0.13</v>
      </c>
      <c r="R349" s="146">
        <f>Q349*H349</f>
        <v>0.26</v>
      </c>
      <c r="S349" s="146">
        <v>0</v>
      </c>
      <c r="T349" s="147">
        <f>S349*H349</f>
        <v>0</v>
      </c>
      <c r="AR349" s="148" t="s">
        <v>216</v>
      </c>
      <c r="AT349" s="148" t="s">
        <v>154</v>
      </c>
      <c r="AU349" s="148" t="s">
        <v>89</v>
      </c>
      <c r="AY349" s="16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6" t="s">
        <v>86</v>
      </c>
      <c r="BK349" s="149">
        <f>ROUND(I349*H349,2)</f>
        <v>0</v>
      </c>
      <c r="BL349" s="16" t="s">
        <v>216</v>
      </c>
      <c r="BM349" s="148" t="s">
        <v>1434</v>
      </c>
    </row>
    <row r="350" spans="2:65" s="1" customFormat="1" ht="19.5">
      <c r="B350" s="32"/>
      <c r="D350" s="150" t="s">
        <v>167</v>
      </c>
      <c r="F350" s="151" t="s">
        <v>1435</v>
      </c>
      <c r="I350" s="152"/>
      <c r="L350" s="32"/>
      <c r="M350" s="153"/>
      <c r="T350" s="56"/>
      <c r="AT350" s="16" t="s">
        <v>167</v>
      </c>
      <c r="AU350" s="16" t="s">
        <v>89</v>
      </c>
    </row>
    <row r="351" spans="2:65" s="1" customFormat="1" ht="16.5" customHeight="1">
      <c r="B351" s="136"/>
      <c r="C351" s="137" t="s">
        <v>806</v>
      </c>
      <c r="D351" s="137" t="s">
        <v>154</v>
      </c>
      <c r="E351" s="138" t="s">
        <v>1436</v>
      </c>
      <c r="F351" s="139" t="s">
        <v>1437</v>
      </c>
      <c r="G351" s="140" t="s">
        <v>354</v>
      </c>
      <c r="H351" s="141">
        <v>1</v>
      </c>
      <c r="I351" s="142"/>
      <c r="J351" s="143">
        <f>ROUND(I351*H351,2)</f>
        <v>0</v>
      </c>
      <c r="K351" s="139" t="s">
        <v>1</v>
      </c>
      <c r="L351" s="32"/>
      <c r="M351" s="144" t="s">
        <v>1</v>
      </c>
      <c r="N351" s="145" t="s">
        <v>44</v>
      </c>
      <c r="P351" s="146">
        <f>O351*H351</f>
        <v>0</v>
      </c>
      <c r="Q351" s="146">
        <v>9.1999999999999998E-2</v>
      </c>
      <c r="R351" s="146">
        <f>Q351*H351</f>
        <v>9.1999999999999998E-2</v>
      </c>
      <c r="S351" s="146">
        <v>0</v>
      </c>
      <c r="T351" s="147">
        <f>S351*H351</f>
        <v>0</v>
      </c>
      <c r="AR351" s="148" t="s">
        <v>216</v>
      </c>
      <c r="AT351" s="148" t="s">
        <v>154</v>
      </c>
      <c r="AU351" s="148" t="s">
        <v>89</v>
      </c>
      <c r="AY351" s="16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6" t="s">
        <v>86</v>
      </c>
      <c r="BK351" s="149">
        <f>ROUND(I351*H351,2)</f>
        <v>0</v>
      </c>
      <c r="BL351" s="16" t="s">
        <v>216</v>
      </c>
      <c r="BM351" s="148" t="s">
        <v>1438</v>
      </c>
    </row>
    <row r="352" spans="2:65" s="1" customFormat="1" ht="19.5">
      <c r="B352" s="32"/>
      <c r="D352" s="150" t="s">
        <v>167</v>
      </c>
      <c r="F352" s="151" t="s">
        <v>1439</v>
      </c>
      <c r="I352" s="152"/>
      <c r="L352" s="32"/>
      <c r="M352" s="153"/>
      <c r="T352" s="56"/>
      <c r="AT352" s="16" t="s">
        <v>167</v>
      </c>
      <c r="AU352" s="16" t="s">
        <v>89</v>
      </c>
    </row>
    <row r="353" spans="2:65" s="1" customFormat="1" ht="16.5" customHeight="1">
      <c r="B353" s="136"/>
      <c r="C353" s="137" t="s">
        <v>810</v>
      </c>
      <c r="D353" s="137" t="s">
        <v>154</v>
      </c>
      <c r="E353" s="138" t="s">
        <v>1036</v>
      </c>
      <c r="F353" s="139" t="s">
        <v>1037</v>
      </c>
      <c r="G353" s="140" t="s">
        <v>354</v>
      </c>
      <c r="H353" s="141">
        <v>1</v>
      </c>
      <c r="I353" s="142"/>
      <c r="J353" s="143">
        <f>ROUND(I353*H353,2)</f>
        <v>0</v>
      </c>
      <c r="K353" s="139" t="s">
        <v>1</v>
      </c>
      <c r="L353" s="32"/>
      <c r="M353" s="144" t="s">
        <v>1</v>
      </c>
      <c r="N353" s="145" t="s">
        <v>44</v>
      </c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AR353" s="148" t="s">
        <v>216</v>
      </c>
      <c r="AT353" s="148" t="s">
        <v>154</v>
      </c>
      <c r="AU353" s="148" t="s">
        <v>89</v>
      </c>
      <c r="AY353" s="16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6" t="s">
        <v>86</v>
      </c>
      <c r="BK353" s="149">
        <f>ROUND(I353*H353,2)</f>
        <v>0</v>
      </c>
      <c r="BL353" s="16" t="s">
        <v>216</v>
      </c>
      <c r="BM353" s="148" t="s">
        <v>1440</v>
      </c>
    </row>
    <row r="354" spans="2:65" s="1" customFormat="1" ht="19.5">
      <c r="B354" s="32"/>
      <c r="D354" s="150" t="s">
        <v>167</v>
      </c>
      <c r="F354" s="151" t="s">
        <v>1039</v>
      </c>
      <c r="I354" s="152"/>
      <c r="L354" s="32"/>
      <c r="M354" s="153"/>
      <c r="T354" s="56"/>
      <c r="AT354" s="16" t="s">
        <v>167</v>
      </c>
      <c r="AU354" s="16" t="s">
        <v>89</v>
      </c>
    </row>
    <row r="355" spans="2:65" s="1" customFormat="1" ht="16.5" customHeight="1">
      <c r="B355" s="136"/>
      <c r="C355" s="137" t="s">
        <v>815</v>
      </c>
      <c r="D355" s="137" t="s">
        <v>154</v>
      </c>
      <c r="E355" s="138" t="s">
        <v>1441</v>
      </c>
      <c r="F355" s="139" t="s">
        <v>1442</v>
      </c>
      <c r="G355" s="140" t="s">
        <v>354</v>
      </c>
      <c r="H355" s="141">
        <v>1</v>
      </c>
      <c r="I355" s="142"/>
      <c r="J355" s="143">
        <f>ROUND(I355*H355,2)</f>
        <v>0</v>
      </c>
      <c r="K355" s="139" t="s">
        <v>1</v>
      </c>
      <c r="L355" s="32"/>
      <c r="M355" s="144" t="s">
        <v>1</v>
      </c>
      <c r="N355" s="145" t="s">
        <v>44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216</v>
      </c>
      <c r="AT355" s="148" t="s">
        <v>154</v>
      </c>
      <c r="AU355" s="148" t="s">
        <v>89</v>
      </c>
      <c r="AY355" s="16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6" t="s">
        <v>86</v>
      </c>
      <c r="BK355" s="149">
        <f>ROUND(I355*H355,2)</f>
        <v>0</v>
      </c>
      <c r="BL355" s="16" t="s">
        <v>216</v>
      </c>
      <c r="BM355" s="148" t="s">
        <v>1443</v>
      </c>
    </row>
    <row r="356" spans="2:65" s="1" customFormat="1" ht="19.5">
      <c r="B356" s="32"/>
      <c r="D356" s="150" t="s">
        <v>167</v>
      </c>
      <c r="F356" s="151" t="s">
        <v>1011</v>
      </c>
      <c r="I356" s="152"/>
      <c r="L356" s="32"/>
      <c r="M356" s="153"/>
      <c r="T356" s="56"/>
      <c r="AT356" s="16" t="s">
        <v>167</v>
      </c>
      <c r="AU356" s="16" t="s">
        <v>89</v>
      </c>
    </row>
    <row r="357" spans="2:65" s="11" customFormat="1" ht="25.9" customHeight="1">
      <c r="B357" s="124"/>
      <c r="D357" s="125" t="s">
        <v>78</v>
      </c>
      <c r="E357" s="126" t="s">
        <v>374</v>
      </c>
      <c r="F357" s="126" t="s">
        <v>1050</v>
      </c>
      <c r="I357" s="127"/>
      <c r="J357" s="128">
        <f>BK357</f>
        <v>0</v>
      </c>
      <c r="L357" s="124"/>
      <c r="M357" s="129"/>
      <c r="P357" s="130">
        <f>P358</f>
        <v>0</v>
      </c>
      <c r="R357" s="130">
        <f>R358</f>
        <v>6.2670000000000003E-2</v>
      </c>
      <c r="T357" s="131">
        <f>T358</f>
        <v>0</v>
      </c>
      <c r="AR357" s="125" t="s">
        <v>163</v>
      </c>
      <c r="AT357" s="132" t="s">
        <v>78</v>
      </c>
      <c r="AU357" s="132" t="s">
        <v>79</v>
      </c>
      <c r="AY357" s="125" t="s">
        <v>151</v>
      </c>
      <c r="BK357" s="133">
        <f>BK358</f>
        <v>0</v>
      </c>
    </row>
    <row r="358" spans="2:65" s="11" customFormat="1" ht="22.9" customHeight="1">
      <c r="B358" s="124"/>
      <c r="D358" s="125" t="s">
        <v>78</v>
      </c>
      <c r="E358" s="134" t="s">
        <v>1444</v>
      </c>
      <c r="F358" s="134" t="s">
        <v>1445</v>
      </c>
      <c r="I358" s="127"/>
      <c r="J358" s="135">
        <f>BK358</f>
        <v>0</v>
      </c>
      <c r="L358" s="124"/>
      <c r="M358" s="129"/>
      <c r="P358" s="130">
        <f>SUM(P359:P361)</f>
        <v>0</v>
      </c>
      <c r="R358" s="130">
        <f>SUM(R359:R361)</f>
        <v>6.2670000000000003E-2</v>
      </c>
      <c r="T358" s="131">
        <f>SUM(T359:T361)</f>
        <v>0</v>
      </c>
      <c r="AR358" s="125" t="s">
        <v>163</v>
      </c>
      <c r="AT358" s="132" t="s">
        <v>78</v>
      </c>
      <c r="AU358" s="132" t="s">
        <v>86</v>
      </c>
      <c r="AY358" s="125" t="s">
        <v>151</v>
      </c>
      <c r="BK358" s="133">
        <f>SUM(BK359:BK361)</f>
        <v>0</v>
      </c>
    </row>
    <row r="359" spans="2:65" s="1" customFormat="1" ht="16.5" customHeight="1">
      <c r="B359" s="136"/>
      <c r="C359" s="137" t="s">
        <v>820</v>
      </c>
      <c r="D359" s="137" t="s">
        <v>154</v>
      </c>
      <c r="E359" s="138" t="s">
        <v>1446</v>
      </c>
      <c r="F359" s="139" t="s">
        <v>1447</v>
      </c>
      <c r="G359" s="140" t="s">
        <v>349</v>
      </c>
      <c r="H359" s="141">
        <v>1</v>
      </c>
      <c r="I359" s="142"/>
      <c r="J359" s="143">
        <f>ROUND(I359*H359,2)</f>
        <v>0</v>
      </c>
      <c r="K359" s="139" t="s">
        <v>310</v>
      </c>
      <c r="L359" s="32"/>
      <c r="M359" s="144" t="s">
        <v>1</v>
      </c>
      <c r="N359" s="145" t="s">
        <v>44</v>
      </c>
      <c r="P359" s="146">
        <f>O359*H359</f>
        <v>0</v>
      </c>
      <c r="Q359" s="146">
        <v>2.7E-4</v>
      </c>
      <c r="R359" s="146">
        <f>Q359*H359</f>
        <v>2.7E-4</v>
      </c>
      <c r="S359" s="146">
        <v>0</v>
      </c>
      <c r="T359" s="147">
        <f>S359*H359</f>
        <v>0</v>
      </c>
      <c r="AR359" s="148" t="s">
        <v>629</v>
      </c>
      <c r="AT359" s="148" t="s">
        <v>154</v>
      </c>
      <c r="AU359" s="148" t="s">
        <v>89</v>
      </c>
      <c r="AY359" s="16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6" t="s">
        <v>86</v>
      </c>
      <c r="BK359" s="149">
        <f>ROUND(I359*H359,2)</f>
        <v>0</v>
      </c>
      <c r="BL359" s="16" t="s">
        <v>629</v>
      </c>
      <c r="BM359" s="148" t="s">
        <v>1448</v>
      </c>
    </row>
    <row r="360" spans="2:65" s="1" customFormat="1" ht="19.5">
      <c r="B360" s="32"/>
      <c r="D360" s="150" t="s">
        <v>167</v>
      </c>
      <c r="F360" s="151" t="s">
        <v>1449</v>
      </c>
      <c r="I360" s="152"/>
      <c r="L360" s="32"/>
      <c r="M360" s="153"/>
      <c r="T360" s="56"/>
      <c r="AT360" s="16" t="s">
        <v>167</v>
      </c>
      <c r="AU360" s="16" t="s">
        <v>89</v>
      </c>
    </row>
    <row r="361" spans="2:65" s="1" customFormat="1" ht="16.5" customHeight="1">
      <c r="B361" s="136"/>
      <c r="C361" s="174" t="s">
        <v>824</v>
      </c>
      <c r="D361" s="174" t="s">
        <v>374</v>
      </c>
      <c r="E361" s="175" t="s">
        <v>1450</v>
      </c>
      <c r="F361" s="176" t="s">
        <v>1451</v>
      </c>
      <c r="G361" s="177" t="s">
        <v>349</v>
      </c>
      <c r="H361" s="178">
        <v>1</v>
      </c>
      <c r="I361" s="179"/>
      <c r="J361" s="180">
        <f>ROUND(I361*H361,2)</f>
        <v>0</v>
      </c>
      <c r="K361" s="176" t="s">
        <v>310</v>
      </c>
      <c r="L361" s="181"/>
      <c r="M361" s="193" t="s">
        <v>1</v>
      </c>
      <c r="N361" s="194" t="s">
        <v>44</v>
      </c>
      <c r="O361" s="156"/>
      <c r="P361" s="157">
        <f>O361*H361</f>
        <v>0</v>
      </c>
      <c r="Q361" s="157">
        <v>6.2399999999999997E-2</v>
      </c>
      <c r="R361" s="157">
        <f>Q361*H361</f>
        <v>6.2399999999999997E-2</v>
      </c>
      <c r="S361" s="157">
        <v>0</v>
      </c>
      <c r="T361" s="158">
        <f>S361*H361</f>
        <v>0</v>
      </c>
      <c r="AR361" s="148" t="s">
        <v>947</v>
      </c>
      <c r="AT361" s="148" t="s">
        <v>374</v>
      </c>
      <c r="AU361" s="148" t="s">
        <v>89</v>
      </c>
      <c r="AY361" s="16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6" t="s">
        <v>86</v>
      </c>
      <c r="BK361" s="149">
        <f>ROUND(I361*H361,2)</f>
        <v>0</v>
      </c>
      <c r="BL361" s="16" t="s">
        <v>947</v>
      </c>
      <c r="BM361" s="148" t="s">
        <v>1452</v>
      </c>
    </row>
    <row r="362" spans="2:65" s="1" customFormat="1" ht="6.95" customHeight="1">
      <c r="B362" s="44"/>
      <c r="C362" s="45"/>
      <c r="D362" s="45"/>
      <c r="E362" s="45"/>
      <c r="F362" s="45"/>
      <c r="G362" s="45"/>
      <c r="H362" s="45"/>
      <c r="I362" s="45"/>
      <c r="J362" s="45"/>
      <c r="K362" s="45"/>
      <c r="L362" s="32"/>
    </row>
  </sheetData>
  <autoFilter ref="C129:K361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5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103</v>
      </c>
      <c r="AZ2" s="159" t="s">
        <v>281</v>
      </c>
      <c r="BA2" s="159" t="s">
        <v>1</v>
      </c>
      <c r="BB2" s="159" t="s">
        <v>1</v>
      </c>
      <c r="BC2" s="159" t="s">
        <v>1453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  <c r="AZ3" s="159" t="s">
        <v>283</v>
      </c>
      <c r="BA3" s="159" t="s">
        <v>1</v>
      </c>
      <c r="BB3" s="159" t="s">
        <v>1</v>
      </c>
      <c r="BC3" s="159" t="s">
        <v>1454</v>
      </c>
      <c r="BD3" s="159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ht="12" customHeight="1">
      <c r="B8" s="19"/>
      <c r="D8" s="26" t="s">
        <v>123</v>
      </c>
      <c r="L8" s="19"/>
    </row>
    <row r="9" spans="2:56" s="1" customFormat="1" ht="16.5" customHeight="1">
      <c r="B9" s="32"/>
      <c r="E9" s="246" t="s">
        <v>1455</v>
      </c>
      <c r="F9" s="248"/>
      <c r="G9" s="248"/>
      <c r="H9" s="248"/>
      <c r="L9" s="32"/>
    </row>
    <row r="10" spans="2:56" s="1" customFormat="1" ht="12" customHeight="1">
      <c r="B10" s="32"/>
      <c r="D10" s="26" t="s">
        <v>1456</v>
      </c>
      <c r="L10" s="32"/>
    </row>
    <row r="11" spans="2:56" s="1" customFormat="1" ht="16.5" customHeight="1">
      <c r="B11" s="32"/>
      <c r="E11" s="208" t="s">
        <v>1457</v>
      </c>
      <c r="F11" s="248"/>
      <c r="G11" s="248"/>
      <c r="H11" s="248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6" t="s">
        <v>18</v>
      </c>
      <c r="F13" s="24" t="s">
        <v>88</v>
      </c>
      <c r="I13" s="26" t="s">
        <v>20</v>
      </c>
      <c r="J13" s="24" t="s">
        <v>1</v>
      </c>
      <c r="L13" s="32"/>
    </row>
    <row r="14" spans="2:56" s="1" customFormat="1" ht="12" customHeight="1">
      <c r="B14" s="32"/>
      <c r="D14" s="26" t="s">
        <v>21</v>
      </c>
      <c r="F14" s="24" t="s">
        <v>22</v>
      </c>
      <c r="I14" s="26" t="s">
        <v>23</v>
      </c>
      <c r="J14" s="52" t="str">
        <f>'Rekapitulace stavby'!AN8</f>
        <v>15. 6. 2022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6" t="s">
        <v>27</v>
      </c>
      <c r="I16" s="26" t="s">
        <v>28</v>
      </c>
      <c r="J16" s="24" t="s">
        <v>1</v>
      </c>
      <c r="L16" s="32"/>
    </row>
    <row r="17" spans="2:12" s="1" customFormat="1" ht="18" customHeight="1">
      <c r="B17" s="32"/>
      <c r="E17" s="24" t="s">
        <v>29</v>
      </c>
      <c r="I17" s="26" t="s">
        <v>30</v>
      </c>
      <c r="J17" s="24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31</v>
      </c>
      <c r="I19" s="26" t="s">
        <v>28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33</v>
      </c>
      <c r="I22" s="26" t="s">
        <v>28</v>
      </c>
      <c r="J22" s="24" t="str">
        <f>IF('Rekapitulace stavby'!AN16="","",'Rekapitulace stavby'!AN16)</f>
        <v/>
      </c>
      <c r="L22" s="32"/>
    </row>
    <row r="23" spans="2:12" s="1" customFormat="1" ht="18" customHeight="1">
      <c r="B23" s="32"/>
      <c r="E23" s="24" t="str">
        <f>IF('Rekapitulace stavby'!E17="","",'Rekapitulace stavby'!E17)</f>
        <v xml:space="preserve"> </v>
      </c>
      <c r="I23" s="26" t="s">
        <v>30</v>
      </c>
      <c r="J23" s="24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36</v>
      </c>
      <c r="I25" s="26" t="s">
        <v>28</v>
      </c>
      <c r="J25" s="24" t="s">
        <v>1</v>
      </c>
      <c r="L25" s="32"/>
    </row>
    <row r="26" spans="2:12" s="1" customFormat="1" ht="18" customHeight="1">
      <c r="B26" s="32"/>
      <c r="E26" s="24" t="s">
        <v>37</v>
      </c>
      <c r="I26" s="26" t="s">
        <v>30</v>
      </c>
      <c r="J26" s="24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38</v>
      </c>
      <c r="L28" s="32"/>
    </row>
    <row r="29" spans="2:12" s="7" customFormat="1" ht="16.5" customHeight="1">
      <c r="B29" s="94"/>
      <c r="E29" s="218" t="s">
        <v>1</v>
      </c>
      <c r="F29" s="218"/>
      <c r="G29" s="218"/>
      <c r="H29" s="21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ROUND(J136,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6" t="s">
        <v>44</v>
      </c>
      <c r="F35" s="86">
        <f>ROUND((SUM(BE136:BE583)),  2)</f>
        <v>0</v>
      </c>
      <c r="I35" s="96">
        <v>0.21</v>
      </c>
      <c r="J35" s="86">
        <f>ROUND(((SUM(BE136:BE583))*I35),  2)</f>
        <v>0</v>
      </c>
      <c r="L35" s="32"/>
    </row>
    <row r="36" spans="2:12" s="1" customFormat="1" ht="14.45" customHeight="1">
      <c r="B36" s="32"/>
      <c r="E36" s="26" t="s">
        <v>45</v>
      </c>
      <c r="F36" s="86">
        <f>ROUND((SUM(BF136:BF583)),  2)</f>
        <v>0</v>
      </c>
      <c r="I36" s="96">
        <v>0.12</v>
      </c>
      <c r="J36" s="86">
        <f>ROUND(((SUM(BF136:BF583))*I36),  2)</f>
        <v>0</v>
      </c>
      <c r="L36" s="32"/>
    </row>
    <row r="37" spans="2:12" s="1" customFormat="1" ht="14.45" hidden="1" customHeight="1">
      <c r="B37" s="32"/>
      <c r="E37" s="26" t="s">
        <v>46</v>
      </c>
      <c r="F37" s="86">
        <f>ROUND((SUM(BG136:BG583)),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47</v>
      </c>
      <c r="F38" s="86">
        <f>ROUND((SUM(BH136:BH583)),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48</v>
      </c>
      <c r="F39" s="86">
        <f>ROUND((SUM(BI136:BI583)),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125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12" ht="12" customHeight="1">
      <c r="B86" s="19"/>
      <c r="C86" s="26" t="s">
        <v>123</v>
      </c>
      <c r="L86" s="19"/>
    </row>
    <row r="87" spans="2:12" s="1" customFormat="1" ht="16.5" customHeight="1">
      <c r="B87" s="32"/>
      <c r="E87" s="246" t="s">
        <v>1455</v>
      </c>
      <c r="F87" s="248"/>
      <c r="G87" s="248"/>
      <c r="H87" s="248"/>
      <c r="L87" s="32"/>
    </row>
    <row r="88" spans="2:12" s="1" customFormat="1" ht="12" customHeight="1">
      <c r="B88" s="32"/>
      <c r="C88" s="26" t="s">
        <v>1456</v>
      </c>
      <c r="L88" s="32"/>
    </row>
    <row r="89" spans="2:12" s="1" customFormat="1" ht="16.5" customHeight="1">
      <c r="B89" s="32"/>
      <c r="E89" s="208" t="str">
        <f>E11</f>
        <v>SO 03.1 - Rekonstrukce náhonu</v>
      </c>
      <c r="F89" s="248"/>
      <c r="G89" s="248"/>
      <c r="H89" s="24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21</v>
      </c>
      <c r="F91" s="24" t="str">
        <f>F14</f>
        <v>Krnov</v>
      </c>
      <c r="I91" s="26" t="s">
        <v>23</v>
      </c>
      <c r="J91" s="52" t="str">
        <f>IF(J14="","",J14)</f>
        <v>15. 6. 2022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6" t="s">
        <v>27</v>
      </c>
      <c r="F93" s="24" t="str">
        <f>E17</f>
        <v>Povodí Odry, státní podnik</v>
      </c>
      <c r="I93" s="26" t="s">
        <v>33</v>
      </c>
      <c r="J93" s="30" t="str">
        <f>E23</f>
        <v xml:space="preserve"> </v>
      </c>
      <c r="L93" s="32"/>
    </row>
    <row r="94" spans="2:12" s="1" customFormat="1" ht="25.7" customHeight="1">
      <c r="B94" s="32"/>
      <c r="C94" s="26" t="s">
        <v>31</v>
      </c>
      <c r="F94" s="24" t="str">
        <f>IF(E20="","",E20)</f>
        <v>Vyplň údaj</v>
      </c>
      <c r="I94" s="26" t="s">
        <v>36</v>
      </c>
      <c r="J94" s="30" t="str">
        <f>E26</f>
        <v>Ing. Michal Jendruščák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126</v>
      </c>
      <c r="D96" s="97"/>
      <c r="E96" s="97"/>
      <c r="F96" s="97"/>
      <c r="G96" s="97"/>
      <c r="H96" s="97"/>
      <c r="I96" s="97"/>
      <c r="J96" s="106" t="s">
        <v>127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128</v>
      </c>
      <c r="J98" s="66">
        <f>J136</f>
        <v>0</v>
      </c>
      <c r="L98" s="32"/>
      <c r="AU98" s="16" t="s">
        <v>129</v>
      </c>
    </row>
    <row r="99" spans="2:47" s="8" customFormat="1" ht="24.95" customHeight="1">
      <c r="B99" s="108"/>
      <c r="D99" s="109" t="s">
        <v>286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47" s="9" customFormat="1" ht="19.899999999999999" customHeight="1">
      <c r="B100" s="112"/>
      <c r="D100" s="113" t="s">
        <v>287</v>
      </c>
      <c r="E100" s="114"/>
      <c r="F100" s="114"/>
      <c r="G100" s="114"/>
      <c r="H100" s="114"/>
      <c r="I100" s="114"/>
      <c r="J100" s="115">
        <f>J138</f>
        <v>0</v>
      </c>
      <c r="L100" s="112"/>
    </row>
    <row r="101" spans="2:47" s="9" customFormat="1" ht="19.899999999999999" customHeight="1">
      <c r="B101" s="112"/>
      <c r="D101" s="113" t="s">
        <v>288</v>
      </c>
      <c r="E101" s="114"/>
      <c r="F101" s="114"/>
      <c r="G101" s="114"/>
      <c r="H101" s="114"/>
      <c r="I101" s="114"/>
      <c r="J101" s="115">
        <f>J275</f>
        <v>0</v>
      </c>
      <c r="L101" s="112"/>
    </row>
    <row r="102" spans="2:47" s="9" customFormat="1" ht="19.899999999999999" customHeight="1">
      <c r="B102" s="112"/>
      <c r="D102" s="113" t="s">
        <v>289</v>
      </c>
      <c r="E102" s="114"/>
      <c r="F102" s="114"/>
      <c r="G102" s="114"/>
      <c r="H102" s="114"/>
      <c r="I102" s="114"/>
      <c r="J102" s="115">
        <f>J311</f>
        <v>0</v>
      </c>
      <c r="L102" s="112"/>
    </row>
    <row r="103" spans="2:47" s="9" customFormat="1" ht="19.899999999999999" customHeight="1">
      <c r="B103" s="112"/>
      <c r="D103" s="113" t="s">
        <v>290</v>
      </c>
      <c r="E103" s="114"/>
      <c r="F103" s="114"/>
      <c r="G103" s="114"/>
      <c r="H103" s="114"/>
      <c r="I103" s="114"/>
      <c r="J103" s="115">
        <f>J360</f>
        <v>0</v>
      </c>
      <c r="L103" s="112"/>
    </row>
    <row r="104" spans="2:47" s="9" customFormat="1" ht="19.899999999999999" customHeight="1">
      <c r="B104" s="112"/>
      <c r="D104" s="113" t="s">
        <v>292</v>
      </c>
      <c r="E104" s="114"/>
      <c r="F104" s="114"/>
      <c r="G104" s="114"/>
      <c r="H104" s="114"/>
      <c r="I104" s="114"/>
      <c r="J104" s="115">
        <f>J363</f>
        <v>0</v>
      </c>
      <c r="L104" s="112"/>
    </row>
    <row r="105" spans="2:47" s="9" customFormat="1" ht="19.899999999999999" customHeight="1">
      <c r="B105" s="112"/>
      <c r="D105" s="113" t="s">
        <v>293</v>
      </c>
      <c r="E105" s="114"/>
      <c r="F105" s="114"/>
      <c r="G105" s="114"/>
      <c r="H105" s="114"/>
      <c r="I105" s="114"/>
      <c r="J105" s="115">
        <f>J411</f>
        <v>0</v>
      </c>
      <c r="L105" s="112"/>
    </row>
    <row r="106" spans="2:47" s="9" customFormat="1" ht="19.899999999999999" customHeight="1">
      <c r="B106" s="112"/>
      <c r="D106" s="113" t="s">
        <v>294</v>
      </c>
      <c r="E106" s="114"/>
      <c r="F106" s="114"/>
      <c r="G106" s="114"/>
      <c r="H106" s="114"/>
      <c r="I106" s="114"/>
      <c r="J106" s="115">
        <f>J472</f>
        <v>0</v>
      </c>
      <c r="L106" s="112"/>
    </row>
    <row r="107" spans="2:47" s="9" customFormat="1" ht="19.899999999999999" customHeight="1">
      <c r="B107" s="112"/>
      <c r="D107" s="113" t="s">
        <v>295</v>
      </c>
      <c r="E107" s="114"/>
      <c r="F107" s="114"/>
      <c r="G107" s="114"/>
      <c r="H107" s="114"/>
      <c r="I107" s="114"/>
      <c r="J107" s="115">
        <f>J481</f>
        <v>0</v>
      </c>
      <c r="L107" s="112"/>
    </row>
    <row r="108" spans="2:47" s="8" customFormat="1" ht="24.95" customHeight="1">
      <c r="B108" s="108"/>
      <c r="D108" s="109" t="s">
        <v>297</v>
      </c>
      <c r="E108" s="110"/>
      <c r="F108" s="110"/>
      <c r="G108" s="110"/>
      <c r="H108" s="110"/>
      <c r="I108" s="110"/>
      <c r="J108" s="111">
        <f>J483</f>
        <v>0</v>
      </c>
      <c r="L108" s="108"/>
    </row>
    <row r="109" spans="2:47" s="9" customFormat="1" ht="19.899999999999999" customHeight="1">
      <c r="B109" s="112"/>
      <c r="D109" s="113" t="s">
        <v>1458</v>
      </c>
      <c r="E109" s="114"/>
      <c r="F109" s="114"/>
      <c r="G109" s="114"/>
      <c r="H109" s="114"/>
      <c r="I109" s="114"/>
      <c r="J109" s="115">
        <f>J484</f>
        <v>0</v>
      </c>
      <c r="L109" s="112"/>
    </row>
    <row r="110" spans="2:47" s="9" customFormat="1" ht="19.899999999999999" customHeight="1">
      <c r="B110" s="112"/>
      <c r="D110" s="113" t="s">
        <v>1150</v>
      </c>
      <c r="E110" s="114"/>
      <c r="F110" s="114"/>
      <c r="G110" s="114"/>
      <c r="H110" s="114"/>
      <c r="I110" s="114"/>
      <c r="J110" s="115">
        <f>J489</f>
        <v>0</v>
      </c>
      <c r="L110" s="112"/>
    </row>
    <row r="111" spans="2:47" s="9" customFormat="1" ht="19.899999999999999" customHeight="1">
      <c r="B111" s="112"/>
      <c r="D111" s="113" t="s">
        <v>301</v>
      </c>
      <c r="E111" s="114"/>
      <c r="F111" s="114"/>
      <c r="G111" s="114"/>
      <c r="H111" s="114"/>
      <c r="I111" s="114"/>
      <c r="J111" s="115">
        <f>J493</f>
        <v>0</v>
      </c>
      <c r="L111" s="112"/>
    </row>
    <row r="112" spans="2:47" s="8" customFormat="1" ht="24.95" customHeight="1">
      <c r="B112" s="108"/>
      <c r="D112" s="109" t="s">
        <v>302</v>
      </c>
      <c r="E112" s="110"/>
      <c r="F112" s="110"/>
      <c r="G112" s="110"/>
      <c r="H112" s="110"/>
      <c r="I112" s="110"/>
      <c r="J112" s="111">
        <f>J532</f>
        <v>0</v>
      </c>
      <c r="L112" s="108"/>
    </row>
    <row r="113" spans="2:12" s="9" customFormat="1" ht="19.899999999999999" customHeight="1">
      <c r="B113" s="112"/>
      <c r="D113" s="113" t="s">
        <v>303</v>
      </c>
      <c r="E113" s="114"/>
      <c r="F113" s="114"/>
      <c r="G113" s="114"/>
      <c r="H113" s="114"/>
      <c r="I113" s="114"/>
      <c r="J113" s="115">
        <f>J533</f>
        <v>0</v>
      </c>
      <c r="L113" s="112"/>
    </row>
    <row r="114" spans="2:12" s="8" customFormat="1" ht="24.95" customHeight="1">
      <c r="B114" s="108"/>
      <c r="D114" s="109" t="s">
        <v>1459</v>
      </c>
      <c r="E114" s="110"/>
      <c r="F114" s="110"/>
      <c r="G114" s="110"/>
      <c r="H114" s="110"/>
      <c r="I114" s="110"/>
      <c r="J114" s="111">
        <f>J571</f>
        <v>0</v>
      </c>
      <c r="L114" s="108"/>
    </row>
    <row r="115" spans="2:12" s="1" customFormat="1" ht="21.75" customHeight="1">
      <c r="B115" s="32"/>
      <c r="L115" s="32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2"/>
    </row>
    <row r="120" spans="2:12" s="1" customFormat="1" ht="6.95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</row>
    <row r="121" spans="2:12" s="1" customFormat="1" ht="24.95" customHeight="1">
      <c r="B121" s="32"/>
      <c r="C121" s="20" t="s">
        <v>135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6" t="s">
        <v>16</v>
      </c>
      <c r="L123" s="32"/>
    </row>
    <row r="124" spans="2:12" s="1" customFormat="1" ht="16.5" customHeight="1">
      <c r="B124" s="32"/>
      <c r="E124" s="246" t="str">
        <f>E7</f>
        <v>02.060 Opatření v úseku Brantice, OHO, dílčí stavba 02.061 Jez Brantice, stavba č. 5882</v>
      </c>
      <c r="F124" s="247"/>
      <c r="G124" s="247"/>
      <c r="H124" s="247"/>
      <c r="L124" s="32"/>
    </row>
    <row r="125" spans="2:12" ht="12" customHeight="1">
      <c r="B125" s="19"/>
      <c r="C125" s="26" t="s">
        <v>123</v>
      </c>
      <c r="L125" s="19"/>
    </row>
    <row r="126" spans="2:12" s="1" customFormat="1" ht="16.5" customHeight="1">
      <c r="B126" s="32"/>
      <c r="E126" s="246" t="s">
        <v>1455</v>
      </c>
      <c r="F126" s="248"/>
      <c r="G126" s="248"/>
      <c r="H126" s="248"/>
      <c r="L126" s="32"/>
    </row>
    <row r="127" spans="2:12" s="1" customFormat="1" ht="12" customHeight="1">
      <c r="B127" s="32"/>
      <c r="C127" s="26" t="s">
        <v>1456</v>
      </c>
      <c r="L127" s="32"/>
    </row>
    <row r="128" spans="2:12" s="1" customFormat="1" ht="16.5" customHeight="1">
      <c r="B128" s="32"/>
      <c r="E128" s="208" t="str">
        <f>E11</f>
        <v>SO 03.1 - Rekonstrukce náhonu</v>
      </c>
      <c r="F128" s="248"/>
      <c r="G128" s="248"/>
      <c r="H128" s="248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6" t="s">
        <v>21</v>
      </c>
      <c r="F130" s="24" t="str">
        <f>F14</f>
        <v>Krnov</v>
      </c>
      <c r="I130" s="26" t="s">
        <v>23</v>
      </c>
      <c r="J130" s="52" t="str">
        <f>IF(J14="","",J14)</f>
        <v>15. 6. 2022</v>
      </c>
      <c r="L130" s="32"/>
    </row>
    <row r="131" spans="2:65" s="1" customFormat="1" ht="6.95" customHeight="1">
      <c r="B131" s="32"/>
      <c r="L131" s="32"/>
    </row>
    <row r="132" spans="2:65" s="1" customFormat="1" ht="15.2" customHeight="1">
      <c r="B132" s="32"/>
      <c r="C132" s="26" t="s">
        <v>27</v>
      </c>
      <c r="F132" s="24" t="str">
        <f>E17</f>
        <v>Povodí Odry, státní podnik</v>
      </c>
      <c r="I132" s="26" t="s">
        <v>33</v>
      </c>
      <c r="J132" s="30" t="str">
        <f>E23</f>
        <v xml:space="preserve"> </v>
      </c>
      <c r="L132" s="32"/>
    </row>
    <row r="133" spans="2:65" s="1" customFormat="1" ht="25.7" customHeight="1">
      <c r="B133" s="32"/>
      <c r="C133" s="26" t="s">
        <v>31</v>
      </c>
      <c r="F133" s="24" t="str">
        <f>IF(E20="","",E20)</f>
        <v>Vyplň údaj</v>
      </c>
      <c r="I133" s="26" t="s">
        <v>36</v>
      </c>
      <c r="J133" s="30" t="str">
        <f>E26</f>
        <v>Ing. Michal Jendruščák</v>
      </c>
      <c r="L133" s="32"/>
    </row>
    <row r="134" spans="2:65" s="1" customFormat="1" ht="10.35" customHeight="1">
      <c r="B134" s="32"/>
      <c r="L134" s="32"/>
    </row>
    <row r="135" spans="2:65" s="10" customFormat="1" ht="29.25" customHeight="1">
      <c r="B135" s="116"/>
      <c r="C135" s="117" t="s">
        <v>136</v>
      </c>
      <c r="D135" s="118" t="s">
        <v>64</v>
      </c>
      <c r="E135" s="118" t="s">
        <v>60</v>
      </c>
      <c r="F135" s="118" t="s">
        <v>61</v>
      </c>
      <c r="G135" s="118" t="s">
        <v>137</v>
      </c>
      <c r="H135" s="118" t="s">
        <v>138</v>
      </c>
      <c r="I135" s="118" t="s">
        <v>139</v>
      </c>
      <c r="J135" s="118" t="s">
        <v>127</v>
      </c>
      <c r="K135" s="119" t="s">
        <v>140</v>
      </c>
      <c r="L135" s="116"/>
      <c r="M135" s="59" t="s">
        <v>1</v>
      </c>
      <c r="N135" s="60" t="s">
        <v>43</v>
      </c>
      <c r="O135" s="60" t="s">
        <v>141</v>
      </c>
      <c r="P135" s="60" t="s">
        <v>142</v>
      </c>
      <c r="Q135" s="60" t="s">
        <v>143</v>
      </c>
      <c r="R135" s="60" t="s">
        <v>144</v>
      </c>
      <c r="S135" s="60" t="s">
        <v>145</v>
      </c>
      <c r="T135" s="61" t="s">
        <v>146</v>
      </c>
    </row>
    <row r="136" spans="2:65" s="1" customFormat="1" ht="22.9" customHeight="1">
      <c r="B136" s="32"/>
      <c r="C136" s="64" t="s">
        <v>147</v>
      </c>
      <c r="J136" s="120">
        <f>BK136</f>
        <v>0</v>
      </c>
      <c r="L136" s="32"/>
      <c r="M136" s="62"/>
      <c r="N136" s="53"/>
      <c r="O136" s="53"/>
      <c r="P136" s="121">
        <f>P137+P483+P532+P571</f>
        <v>0</v>
      </c>
      <c r="Q136" s="53"/>
      <c r="R136" s="121">
        <f>R137+R483+R532+R571</f>
        <v>1015.5316003299999</v>
      </c>
      <c r="S136" s="53"/>
      <c r="T136" s="122">
        <f>T137+T483+T532+T571</f>
        <v>1981.5436</v>
      </c>
      <c r="AT136" s="16" t="s">
        <v>78</v>
      </c>
      <c r="AU136" s="16" t="s">
        <v>129</v>
      </c>
      <c r="BK136" s="123">
        <f>BK137+BK483+BK532+BK571</f>
        <v>0</v>
      </c>
    </row>
    <row r="137" spans="2:65" s="11" customFormat="1" ht="25.9" customHeight="1">
      <c r="B137" s="124"/>
      <c r="D137" s="125" t="s">
        <v>78</v>
      </c>
      <c r="E137" s="126" t="s">
        <v>304</v>
      </c>
      <c r="F137" s="126" t="s">
        <v>305</v>
      </c>
      <c r="I137" s="127"/>
      <c r="J137" s="128">
        <f>BK137</f>
        <v>0</v>
      </c>
      <c r="L137" s="124"/>
      <c r="M137" s="129"/>
      <c r="P137" s="130">
        <f>P138+P275+P311+P360+P363+P411+P472+P481</f>
        <v>0</v>
      </c>
      <c r="R137" s="130">
        <f>R138+R275+R311+R360+R363+R411+R472+R481</f>
        <v>1008.2254103299999</v>
      </c>
      <c r="T137" s="131">
        <f>T138+T275+T311+T360+T363+T411+T472+T481</f>
        <v>1979.5337999999999</v>
      </c>
      <c r="AR137" s="125" t="s">
        <v>86</v>
      </c>
      <c r="AT137" s="132" t="s">
        <v>78</v>
      </c>
      <c r="AU137" s="132" t="s">
        <v>79</v>
      </c>
      <c r="AY137" s="125" t="s">
        <v>151</v>
      </c>
      <c r="BK137" s="133">
        <f>BK138+BK275+BK311+BK360+BK363+BK411+BK472+BK481</f>
        <v>0</v>
      </c>
    </row>
    <row r="138" spans="2:65" s="11" customFormat="1" ht="22.9" customHeight="1">
      <c r="B138" s="124"/>
      <c r="D138" s="125" t="s">
        <v>78</v>
      </c>
      <c r="E138" s="134" t="s">
        <v>86</v>
      </c>
      <c r="F138" s="134" t="s">
        <v>306</v>
      </c>
      <c r="I138" s="127"/>
      <c r="J138" s="135">
        <f>BK138</f>
        <v>0</v>
      </c>
      <c r="L138" s="124"/>
      <c r="M138" s="129"/>
      <c r="P138" s="130">
        <f>SUM(P139:P274)</f>
        <v>0</v>
      </c>
      <c r="R138" s="130">
        <f>SUM(R139:R274)</f>
        <v>416.2549606</v>
      </c>
      <c r="T138" s="131">
        <f>SUM(T139:T274)</f>
        <v>0.04</v>
      </c>
      <c r="AR138" s="125" t="s">
        <v>86</v>
      </c>
      <c r="AT138" s="132" t="s">
        <v>78</v>
      </c>
      <c r="AU138" s="132" t="s">
        <v>86</v>
      </c>
      <c r="AY138" s="125" t="s">
        <v>151</v>
      </c>
      <c r="BK138" s="133">
        <f>SUM(BK139:BK274)</f>
        <v>0</v>
      </c>
    </row>
    <row r="139" spans="2:65" s="1" customFormat="1" ht="16.5" customHeight="1">
      <c r="B139" s="136"/>
      <c r="C139" s="137" t="s">
        <v>86</v>
      </c>
      <c r="D139" s="137" t="s">
        <v>154</v>
      </c>
      <c r="E139" s="138" t="s">
        <v>1460</v>
      </c>
      <c r="F139" s="139" t="s">
        <v>1461</v>
      </c>
      <c r="G139" s="140" t="s">
        <v>363</v>
      </c>
      <c r="H139" s="141">
        <v>50</v>
      </c>
      <c r="I139" s="142"/>
      <c r="J139" s="143">
        <f>ROUND(I139*H139,2)</f>
        <v>0</v>
      </c>
      <c r="K139" s="139" t="s">
        <v>310</v>
      </c>
      <c r="L139" s="32"/>
      <c r="M139" s="144" t="s">
        <v>1</v>
      </c>
      <c r="N139" s="145" t="s">
        <v>44</v>
      </c>
      <c r="P139" s="146">
        <f>O139*H139</f>
        <v>0</v>
      </c>
      <c r="Q139" s="146">
        <v>0</v>
      </c>
      <c r="R139" s="146">
        <f>Q139*H139</f>
        <v>0</v>
      </c>
      <c r="S139" s="146">
        <v>8.0000000000000004E-4</v>
      </c>
      <c r="T139" s="147">
        <f>S139*H139</f>
        <v>0.04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86</v>
      </c>
      <c r="BK139" s="149">
        <f>ROUND(I139*H139,2)</f>
        <v>0</v>
      </c>
      <c r="BL139" s="16" t="s">
        <v>158</v>
      </c>
      <c r="BM139" s="148" t="s">
        <v>1462</v>
      </c>
    </row>
    <row r="140" spans="2:65" s="1" customFormat="1" ht="16.5" customHeight="1">
      <c r="B140" s="136"/>
      <c r="C140" s="137" t="s">
        <v>89</v>
      </c>
      <c r="D140" s="137" t="s">
        <v>154</v>
      </c>
      <c r="E140" s="138" t="s">
        <v>314</v>
      </c>
      <c r="F140" s="139" t="s">
        <v>315</v>
      </c>
      <c r="G140" s="140" t="s">
        <v>316</v>
      </c>
      <c r="H140" s="141">
        <v>3600</v>
      </c>
      <c r="I140" s="142"/>
      <c r="J140" s="143">
        <f>ROUND(I140*H140,2)</f>
        <v>0</v>
      </c>
      <c r="K140" s="139" t="s">
        <v>310</v>
      </c>
      <c r="L140" s="32"/>
      <c r="M140" s="144" t="s">
        <v>1</v>
      </c>
      <c r="N140" s="145" t="s">
        <v>44</v>
      </c>
      <c r="P140" s="146">
        <f>O140*H140</f>
        <v>0</v>
      </c>
      <c r="Q140" s="146">
        <v>3.0000000000000001E-5</v>
      </c>
      <c r="R140" s="146">
        <f>Q140*H140</f>
        <v>0.108</v>
      </c>
      <c r="S140" s="146">
        <v>0</v>
      </c>
      <c r="T140" s="147">
        <f>S140*H140</f>
        <v>0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86</v>
      </c>
      <c r="BK140" s="149">
        <f>ROUND(I140*H140,2)</f>
        <v>0</v>
      </c>
      <c r="BL140" s="16" t="s">
        <v>158</v>
      </c>
      <c r="BM140" s="148" t="s">
        <v>1463</v>
      </c>
    </row>
    <row r="141" spans="2:65" s="12" customFormat="1" ht="11.25">
      <c r="B141" s="160"/>
      <c r="D141" s="150" t="s">
        <v>312</v>
      </c>
      <c r="E141" s="161" t="s">
        <v>1</v>
      </c>
      <c r="F141" s="162" t="s">
        <v>1464</v>
      </c>
      <c r="H141" s="163">
        <v>2880</v>
      </c>
      <c r="I141" s="164"/>
      <c r="L141" s="160"/>
      <c r="M141" s="165"/>
      <c r="T141" s="166"/>
      <c r="AT141" s="161" t="s">
        <v>312</v>
      </c>
      <c r="AU141" s="161" t="s">
        <v>89</v>
      </c>
      <c r="AV141" s="12" t="s">
        <v>89</v>
      </c>
      <c r="AW141" s="12" t="s">
        <v>35</v>
      </c>
      <c r="AX141" s="12" t="s">
        <v>79</v>
      </c>
      <c r="AY141" s="161" t="s">
        <v>151</v>
      </c>
    </row>
    <row r="142" spans="2:65" s="12" customFormat="1" ht="11.25">
      <c r="B142" s="160"/>
      <c r="D142" s="150" t="s">
        <v>312</v>
      </c>
      <c r="E142" s="161" t="s">
        <v>1</v>
      </c>
      <c r="F142" s="162" t="s">
        <v>1465</v>
      </c>
      <c r="H142" s="163">
        <v>720</v>
      </c>
      <c r="I142" s="164"/>
      <c r="L142" s="160"/>
      <c r="M142" s="165"/>
      <c r="T142" s="166"/>
      <c r="AT142" s="161" t="s">
        <v>312</v>
      </c>
      <c r="AU142" s="161" t="s">
        <v>89</v>
      </c>
      <c r="AV142" s="12" t="s">
        <v>89</v>
      </c>
      <c r="AW142" s="12" t="s">
        <v>35</v>
      </c>
      <c r="AX142" s="12" t="s">
        <v>79</v>
      </c>
      <c r="AY142" s="161" t="s">
        <v>151</v>
      </c>
    </row>
    <row r="143" spans="2:65" s="13" customFormat="1" ht="11.25">
      <c r="B143" s="167"/>
      <c r="D143" s="150" t="s">
        <v>312</v>
      </c>
      <c r="E143" s="168" t="s">
        <v>1</v>
      </c>
      <c r="F143" s="169" t="s">
        <v>320</v>
      </c>
      <c r="H143" s="170">
        <v>3600</v>
      </c>
      <c r="I143" s="171"/>
      <c r="L143" s="167"/>
      <c r="M143" s="172"/>
      <c r="T143" s="173"/>
      <c r="AT143" s="168" t="s">
        <v>312</v>
      </c>
      <c r="AU143" s="168" t="s">
        <v>89</v>
      </c>
      <c r="AV143" s="13" t="s">
        <v>158</v>
      </c>
      <c r="AW143" s="13" t="s">
        <v>35</v>
      </c>
      <c r="AX143" s="13" t="s">
        <v>86</v>
      </c>
      <c r="AY143" s="168" t="s">
        <v>151</v>
      </c>
    </row>
    <row r="144" spans="2:65" s="1" customFormat="1" ht="16.5" customHeight="1">
      <c r="B144" s="136"/>
      <c r="C144" s="137" t="s">
        <v>163</v>
      </c>
      <c r="D144" s="137" t="s">
        <v>154</v>
      </c>
      <c r="E144" s="138" t="s">
        <v>321</v>
      </c>
      <c r="F144" s="139" t="s">
        <v>322</v>
      </c>
      <c r="G144" s="140" t="s">
        <v>323</v>
      </c>
      <c r="H144" s="141">
        <v>360</v>
      </c>
      <c r="I144" s="142"/>
      <c r="J144" s="143">
        <f>ROUND(I144*H144,2)</f>
        <v>0</v>
      </c>
      <c r="K144" s="139" t="s">
        <v>310</v>
      </c>
      <c r="L144" s="32"/>
      <c r="M144" s="144" t="s">
        <v>1</v>
      </c>
      <c r="N144" s="145" t="s">
        <v>44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158</v>
      </c>
      <c r="AT144" s="148" t="s">
        <v>154</v>
      </c>
      <c r="AU144" s="148" t="s">
        <v>89</v>
      </c>
      <c r="AY144" s="16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86</v>
      </c>
      <c r="BK144" s="149">
        <f>ROUND(I144*H144,2)</f>
        <v>0</v>
      </c>
      <c r="BL144" s="16" t="s">
        <v>158</v>
      </c>
      <c r="BM144" s="148" t="s">
        <v>1466</v>
      </c>
    </row>
    <row r="145" spans="2:65" s="12" customFormat="1" ht="11.25">
      <c r="B145" s="160"/>
      <c r="D145" s="150" t="s">
        <v>312</v>
      </c>
      <c r="E145" s="161" t="s">
        <v>1</v>
      </c>
      <c r="F145" s="162" t="s">
        <v>1467</v>
      </c>
      <c r="H145" s="163">
        <v>360</v>
      </c>
      <c r="I145" s="164"/>
      <c r="L145" s="160"/>
      <c r="M145" s="165"/>
      <c r="T145" s="166"/>
      <c r="AT145" s="161" t="s">
        <v>312</v>
      </c>
      <c r="AU145" s="161" t="s">
        <v>89</v>
      </c>
      <c r="AV145" s="12" t="s">
        <v>89</v>
      </c>
      <c r="AW145" s="12" t="s">
        <v>35</v>
      </c>
      <c r="AX145" s="12" t="s">
        <v>86</v>
      </c>
      <c r="AY145" s="161" t="s">
        <v>151</v>
      </c>
    </row>
    <row r="146" spans="2:65" s="1" customFormat="1" ht="16.5" customHeight="1">
      <c r="B146" s="136"/>
      <c r="C146" s="137" t="s">
        <v>158</v>
      </c>
      <c r="D146" s="137" t="s">
        <v>154</v>
      </c>
      <c r="E146" s="138" t="s">
        <v>1158</v>
      </c>
      <c r="F146" s="139" t="s">
        <v>1159</v>
      </c>
      <c r="G146" s="140" t="s">
        <v>363</v>
      </c>
      <c r="H146" s="141">
        <v>5434.1670000000004</v>
      </c>
      <c r="I146" s="142"/>
      <c r="J146" s="143">
        <f>ROUND(I146*H146,2)</f>
        <v>0</v>
      </c>
      <c r="K146" s="139" t="s">
        <v>310</v>
      </c>
      <c r="L146" s="32"/>
      <c r="M146" s="144" t="s">
        <v>1</v>
      </c>
      <c r="N146" s="145" t="s">
        <v>44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158</v>
      </c>
      <c r="AT146" s="148" t="s">
        <v>154</v>
      </c>
      <c r="AU146" s="148" t="s">
        <v>89</v>
      </c>
      <c r="AY146" s="16" t="s">
        <v>151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6" t="s">
        <v>86</v>
      </c>
      <c r="BK146" s="149">
        <f>ROUND(I146*H146,2)</f>
        <v>0</v>
      </c>
      <c r="BL146" s="16" t="s">
        <v>158</v>
      </c>
      <c r="BM146" s="148" t="s">
        <v>1468</v>
      </c>
    </row>
    <row r="147" spans="2:65" s="12" customFormat="1" ht="11.25">
      <c r="B147" s="160"/>
      <c r="D147" s="150" t="s">
        <v>312</v>
      </c>
      <c r="E147" s="161" t="s">
        <v>1</v>
      </c>
      <c r="F147" s="162" t="s">
        <v>1469</v>
      </c>
      <c r="H147" s="163">
        <v>5420.6670000000004</v>
      </c>
      <c r="I147" s="164"/>
      <c r="L147" s="160"/>
      <c r="M147" s="165"/>
      <c r="T147" s="166"/>
      <c r="AT147" s="161" t="s">
        <v>312</v>
      </c>
      <c r="AU147" s="161" t="s">
        <v>89</v>
      </c>
      <c r="AV147" s="12" t="s">
        <v>89</v>
      </c>
      <c r="AW147" s="12" t="s">
        <v>35</v>
      </c>
      <c r="AX147" s="12" t="s">
        <v>79</v>
      </c>
      <c r="AY147" s="161" t="s">
        <v>151</v>
      </c>
    </row>
    <row r="148" spans="2:65" s="12" customFormat="1" ht="11.25">
      <c r="B148" s="160"/>
      <c r="D148" s="150" t="s">
        <v>312</v>
      </c>
      <c r="E148" s="161" t="s">
        <v>1</v>
      </c>
      <c r="F148" s="162" t="s">
        <v>1470</v>
      </c>
      <c r="H148" s="163">
        <v>13.5</v>
      </c>
      <c r="I148" s="164"/>
      <c r="L148" s="160"/>
      <c r="M148" s="165"/>
      <c r="T148" s="166"/>
      <c r="AT148" s="161" t="s">
        <v>312</v>
      </c>
      <c r="AU148" s="161" t="s">
        <v>89</v>
      </c>
      <c r="AV148" s="12" t="s">
        <v>89</v>
      </c>
      <c r="AW148" s="12" t="s">
        <v>35</v>
      </c>
      <c r="AX148" s="12" t="s">
        <v>79</v>
      </c>
      <c r="AY148" s="161" t="s">
        <v>151</v>
      </c>
    </row>
    <row r="149" spans="2:65" s="13" customFormat="1" ht="11.25">
      <c r="B149" s="167"/>
      <c r="D149" s="150" t="s">
        <v>312</v>
      </c>
      <c r="E149" s="168" t="s">
        <v>1</v>
      </c>
      <c r="F149" s="169" t="s">
        <v>320</v>
      </c>
      <c r="H149" s="170">
        <v>5434.1670000000004</v>
      </c>
      <c r="I149" s="171"/>
      <c r="L149" s="167"/>
      <c r="M149" s="172"/>
      <c r="T149" s="173"/>
      <c r="AT149" s="168" t="s">
        <v>312</v>
      </c>
      <c r="AU149" s="168" t="s">
        <v>89</v>
      </c>
      <c r="AV149" s="13" t="s">
        <v>158</v>
      </c>
      <c r="AW149" s="13" t="s">
        <v>35</v>
      </c>
      <c r="AX149" s="13" t="s">
        <v>86</v>
      </c>
      <c r="AY149" s="168" t="s">
        <v>151</v>
      </c>
    </row>
    <row r="150" spans="2:65" s="1" customFormat="1" ht="16.5" customHeight="1">
      <c r="B150" s="136"/>
      <c r="C150" s="137" t="s">
        <v>150</v>
      </c>
      <c r="D150" s="137" t="s">
        <v>154</v>
      </c>
      <c r="E150" s="138" t="s">
        <v>1164</v>
      </c>
      <c r="F150" s="139" t="s">
        <v>1165</v>
      </c>
      <c r="G150" s="140" t="s">
        <v>309</v>
      </c>
      <c r="H150" s="141">
        <v>2022.74</v>
      </c>
      <c r="I150" s="142"/>
      <c r="J150" s="143">
        <f>ROUND(I150*H150,2)</f>
        <v>0</v>
      </c>
      <c r="K150" s="139" t="s">
        <v>310</v>
      </c>
      <c r="L150" s="32"/>
      <c r="M150" s="144" t="s">
        <v>1</v>
      </c>
      <c r="N150" s="145" t="s">
        <v>44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158</v>
      </c>
      <c r="AT150" s="148" t="s">
        <v>154</v>
      </c>
      <c r="AU150" s="148" t="s">
        <v>89</v>
      </c>
      <c r="AY150" s="16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86</v>
      </c>
      <c r="BK150" s="149">
        <f>ROUND(I150*H150,2)</f>
        <v>0</v>
      </c>
      <c r="BL150" s="16" t="s">
        <v>158</v>
      </c>
      <c r="BM150" s="148" t="s">
        <v>1471</v>
      </c>
    </row>
    <row r="151" spans="2:65" s="12" customFormat="1" ht="11.25">
      <c r="B151" s="160"/>
      <c r="D151" s="150" t="s">
        <v>312</v>
      </c>
      <c r="E151" s="161" t="s">
        <v>1</v>
      </c>
      <c r="F151" s="162" t="s">
        <v>1472</v>
      </c>
      <c r="H151" s="163">
        <v>1945.9</v>
      </c>
      <c r="I151" s="164"/>
      <c r="L151" s="160"/>
      <c r="M151" s="165"/>
      <c r="T151" s="166"/>
      <c r="AT151" s="161" t="s">
        <v>312</v>
      </c>
      <c r="AU151" s="161" t="s">
        <v>89</v>
      </c>
      <c r="AV151" s="12" t="s">
        <v>89</v>
      </c>
      <c r="AW151" s="12" t="s">
        <v>35</v>
      </c>
      <c r="AX151" s="12" t="s">
        <v>79</v>
      </c>
      <c r="AY151" s="161" t="s">
        <v>151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1473</v>
      </c>
      <c r="H152" s="163">
        <v>76.84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79</v>
      </c>
      <c r="AY152" s="161" t="s">
        <v>151</v>
      </c>
    </row>
    <row r="153" spans="2:65" s="13" customFormat="1" ht="11.25">
      <c r="B153" s="167"/>
      <c r="D153" s="150" t="s">
        <v>312</v>
      </c>
      <c r="E153" s="168" t="s">
        <v>1</v>
      </c>
      <c r="F153" s="169" t="s">
        <v>320</v>
      </c>
      <c r="H153" s="170">
        <v>2022.74</v>
      </c>
      <c r="I153" s="171"/>
      <c r="L153" s="167"/>
      <c r="M153" s="172"/>
      <c r="T153" s="173"/>
      <c r="AT153" s="168" t="s">
        <v>312</v>
      </c>
      <c r="AU153" s="168" t="s">
        <v>89</v>
      </c>
      <c r="AV153" s="13" t="s">
        <v>158</v>
      </c>
      <c r="AW153" s="13" t="s">
        <v>35</v>
      </c>
      <c r="AX153" s="13" t="s">
        <v>86</v>
      </c>
      <c r="AY153" s="168" t="s">
        <v>151</v>
      </c>
    </row>
    <row r="154" spans="2:65" s="1" customFormat="1" ht="21.75" customHeight="1">
      <c r="B154" s="136"/>
      <c r="C154" s="137" t="s">
        <v>175</v>
      </c>
      <c r="D154" s="137" t="s">
        <v>154</v>
      </c>
      <c r="E154" s="138" t="s">
        <v>1474</v>
      </c>
      <c r="F154" s="139" t="s">
        <v>1475</v>
      </c>
      <c r="G154" s="140" t="s">
        <v>309</v>
      </c>
      <c r="H154" s="141">
        <v>47.78</v>
      </c>
      <c r="I154" s="142"/>
      <c r="J154" s="143">
        <f>ROUND(I154*H154,2)</f>
        <v>0</v>
      </c>
      <c r="K154" s="139" t="s">
        <v>310</v>
      </c>
      <c r="L154" s="32"/>
      <c r="M154" s="144" t="s">
        <v>1</v>
      </c>
      <c r="N154" s="145" t="s">
        <v>44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158</v>
      </c>
      <c r="AT154" s="148" t="s">
        <v>154</v>
      </c>
      <c r="AU154" s="148" t="s">
        <v>89</v>
      </c>
      <c r="AY154" s="16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86</v>
      </c>
      <c r="BK154" s="149">
        <f>ROUND(I154*H154,2)</f>
        <v>0</v>
      </c>
      <c r="BL154" s="16" t="s">
        <v>158</v>
      </c>
      <c r="BM154" s="148" t="s">
        <v>1476</v>
      </c>
    </row>
    <row r="155" spans="2:65" s="12" customFormat="1" ht="11.25">
      <c r="B155" s="160"/>
      <c r="D155" s="150" t="s">
        <v>312</v>
      </c>
      <c r="E155" s="161" t="s">
        <v>1</v>
      </c>
      <c r="F155" s="162" t="s">
        <v>1477</v>
      </c>
      <c r="H155" s="163">
        <v>44.9</v>
      </c>
      <c r="I155" s="164"/>
      <c r="L155" s="160"/>
      <c r="M155" s="165"/>
      <c r="T155" s="166"/>
      <c r="AT155" s="161" t="s">
        <v>312</v>
      </c>
      <c r="AU155" s="161" t="s">
        <v>89</v>
      </c>
      <c r="AV155" s="12" t="s">
        <v>89</v>
      </c>
      <c r="AW155" s="12" t="s">
        <v>35</v>
      </c>
      <c r="AX155" s="12" t="s">
        <v>79</v>
      </c>
      <c r="AY155" s="161" t="s">
        <v>151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1478</v>
      </c>
      <c r="H156" s="163">
        <v>2.88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79</v>
      </c>
      <c r="AY156" s="161" t="s">
        <v>151</v>
      </c>
    </row>
    <row r="157" spans="2:65" s="13" customFormat="1" ht="11.25">
      <c r="B157" s="167"/>
      <c r="D157" s="150" t="s">
        <v>312</v>
      </c>
      <c r="E157" s="168" t="s">
        <v>1</v>
      </c>
      <c r="F157" s="169" t="s">
        <v>320</v>
      </c>
      <c r="H157" s="170">
        <v>47.78</v>
      </c>
      <c r="I157" s="171"/>
      <c r="L157" s="167"/>
      <c r="M157" s="172"/>
      <c r="T157" s="173"/>
      <c r="AT157" s="168" t="s">
        <v>312</v>
      </c>
      <c r="AU157" s="168" t="s">
        <v>89</v>
      </c>
      <c r="AV157" s="13" t="s">
        <v>158</v>
      </c>
      <c r="AW157" s="13" t="s">
        <v>35</v>
      </c>
      <c r="AX157" s="13" t="s">
        <v>86</v>
      </c>
      <c r="AY157" s="168" t="s">
        <v>151</v>
      </c>
    </row>
    <row r="158" spans="2:65" s="1" customFormat="1" ht="21.75" customHeight="1">
      <c r="B158" s="136"/>
      <c r="C158" s="137" t="s">
        <v>179</v>
      </c>
      <c r="D158" s="137" t="s">
        <v>154</v>
      </c>
      <c r="E158" s="138" t="s">
        <v>1479</v>
      </c>
      <c r="F158" s="139" t="s">
        <v>1480</v>
      </c>
      <c r="G158" s="140" t="s">
        <v>309</v>
      </c>
      <c r="H158" s="141">
        <v>11.2</v>
      </c>
      <c r="I158" s="142"/>
      <c r="J158" s="143">
        <f>ROUND(I158*H158,2)</f>
        <v>0</v>
      </c>
      <c r="K158" s="139" t="s">
        <v>310</v>
      </c>
      <c r="L158" s="32"/>
      <c r="M158" s="144" t="s">
        <v>1</v>
      </c>
      <c r="N158" s="145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86</v>
      </c>
      <c r="BK158" s="149">
        <f>ROUND(I158*H158,2)</f>
        <v>0</v>
      </c>
      <c r="BL158" s="16" t="s">
        <v>158</v>
      </c>
      <c r="BM158" s="148" t="s">
        <v>1481</v>
      </c>
    </row>
    <row r="159" spans="2:65" s="12" customFormat="1" ht="11.25">
      <c r="B159" s="160"/>
      <c r="D159" s="150" t="s">
        <v>312</v>
      </c>
      <c r="E159" s="161" t="s">
        <v>1</v>
      </c>
      <c r="F159" s="162" t="s">
        <v>1482</v>
      </c>
      <c r="H159" s="163">
        <v>11.2</v>
      </c>
      <c r="I159" s="164"/>
      <c r="L159" s="160"/>
      <c r="M159" s="165"/>
      <c r="T159" s="166"/>
      <c r="AT159" s="161" t="s">
        <v>312</v>
      </c>
      <c r="AU159" s="161" t="s">
        <v>89</v>
      </c>
      <c r="AV159" s="12" t="s">
        <v>89</v>
      </c>
      <c r="AW159" s="12" t="s">
        <v>35</v>
      </c>
      <c r="AX159" s="12" t="s">
        <v>86</v>
      </c>
      <c r="AY159" s="161" t="s">
        <v>151</v>
      </c>
    </row>
    <row r="160" spans="2:65" s="1" customFormat="1" ht="16.5" customHeight="1">
      <c r="B160" s="136"/>
      <c r="C160" s="137" t="s">
        <v>183</v>
      </c>
      <c r="D160" s="137" t="s">
        <v>154</v>
      </c>
      <c r="E160" s="138" t="s">
        <v>1483</v>
      </c>
      <c r="F160" s="139" t="s">
        <v>1484</v>
      </c>
      <c r="G160" s="140" t="s">
        <v>363</v>
      </c>
      <c r="H160" s="141">
        <v>40.4</v>
      </c>
      <c r="I160" s="142"/>
      <c r="J160" s="143">
        <f>ROUND(I160*H160,2)</f>
        <v>0</v>
      </c>
      <c r="K160" s="139" t="s">
        <v>310</v>
      </c>
      <c r="L160" s="32"/>
      <c r="M160" s="144" t="s">
        <v>1</v>
      </c>
      <c r="N160" s="145" t="s">
        <v>44</v>
      </c>
      <c r="P160" s="146">
        <f>O160*H160</f>
        <v>0</v>
      </c>
      <c r="Q160" s="146">
        <v>6.9999999999999999E-4</v>
      </c>
      <c r="R160" s="146">
        <f>Q160*H160</f>
        <v>2.828E-2</v>
      </c>
      <c r="S160" s="146">
        <v>0</v>
      </c>
      <c r="T160" s="147">
        <f>S160*H160</f>
        <v>0</v>
      </c>
      <c r="AR160" s="148" t="s">
        <v>158</v>
      </c>
      <c r="AT160" s="148" t="s">
        <v>154</v>
      </c>
      <c r="AU160" s="148" t="s">
        <v>89</v>
      </c>
      <c r="AY160" s="16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86</v>
      </c>
      <c r="BK160" s="149">
        <f>ROUND(I160*H160,2)</f>
        <v>0</v>
      </c>
      <c r="BL160" s="16" t="s">
        <v>158</v>
      </c>
      <c r="BM160" s="148" t="s">
        <v>1485</v>
      </c>
    </row>
    <row r="161" spans="2:65" s="12" customFormat="1" ht="11.25">
      <c r="B161" s="160"/>
      <c r="D161" s="150" t="s">
        <v>312</v>
      </c>
      <c r="E161" s="161" t="s">
        <v>1</v>
      </c>
      <c r="F161" s="162" t="s">
        <v>1486</v>
      </c>
      <c r="H161" s="163">
        <v>40.4</v>
      </c>
      <c r="I161" s="164"/>
      <c r="L161" s="160"/>
      <c r="M161" s="165"/>
      <c r="T161" s="166"/>
      <c r="AT161" s="161" t="s">
        <v>312</v>
      </c>
      <c r="AU161" s="161" t="s">
        <v>89</v>
      </c>
      <c r="AV161" s="12" t="s">
        <v>89</v>
      </c>
      <c r="AW161" s="12" t="s">
        <v>35</v>
      </c>
      <c r="AX161" s="12" t="s">
        <v>86</v>
      </c>
      <c r="AY161" s="161" t="s">
        <v>151</v>
      </c>
    </row>
    <row r="162" spans="2:65" s="1" customFormat="1" ht="16.5" customHeight="1">
      <c r="B162" s="136"/>
      <c r="C162" s="137" t="s">
        <v>187</v>
      </c>
      <c r="D162" s="137" t="s">
        <v>154</v>
      </c>
      <c r="E162" s="138" t="s">
        <v>1487</v>
      </c>
      <c r="F162" s="139" t="s">
        <v>1488</v>
      </c>
      <c r="G162" s="140" t="s">
        <v>363</v>
      </c>
      <c r="H162" s="141">
        <v>40.4</v>
      </c>
      <c r="I162" s="142"/>
      <c r="J162" s="143">
        <f>ROUND(I162*H162,2)</f>
        <v>0</v>
      </c>
      <c r="K162" s="139" t="s">
        <v>310</v>
      </c>
      <c r="L162" s="32"/>
      <c r="M162" s="144" t="s">
        <v>1</v>
      </c>
      <c r="N162" s="145" t="s">
        <v>44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86</v>
      </c>
      <c r="BK162" s="149">
        <f>ROUND(I162*H162,2)</f>
        <v>0</v>
      </c>
      <c r="BL162" s="16" t="s">
        <v>158</v>
      </c>
      <c r="BM162" s="148" t="s">
        <v>1489</v>
      </c>
    </row>
    <row r="163" spans="2:65" s="1" customFormat="1" ht="16.5" customHeight="1">
      <c r="B163" s="136"/>
      <c r="C163" s="137" t="s">
        <v>191</v>
      </c>
      <c r="D163" s="137" t="s">
        <v>154</v>
      </c>
      <c r="E163" s="138" t="s">
        <v>1490</v>
      </c>
      <c r="F163" s="139" t="s">
        <v>1491</v>
      </c>
      <c r="G163" s="140" t="s">
        <v>309</v>
      </c>
      <c r="H163" s="141">
        <v>31.8</v>
      </c>
      <c r="I163" s="142"/>
      <c r="J163" s="143">
        <f>ROUND(I163*H163,2)</f>
        <v>0</v>
      </c>
      <c r="K163" s="139" t="s">
        <v>310</v>
      </c>
      <c r="L163" s="32"/>
      <c r="M163" s="144" t="s">
        <v>1</v>
      </c>
      <c r="N163" s="145" t="s">
        <v>44</v>
      </c>
      <c r="P163" s="146">
        <f>O163*H163</f>
        <v>0</v>
      </c>
      <c r="Q163" s="146">
        <v>4.6000000000000001E-4</v>
      </c>
      <c r="R163" s="146">
        <f>Q163*H163</f>
        <v>1.4628E-2</v>
      </c>
      <c r="S163" s="146">
        <v>0</v>
      </c>
      <c r="T163" s="147">
        <f>S163*H163</f>
        <v>0</v>
      </c>
      <c r="AR163" s="148" t="s">
        <v>158</v>
      </c>
      <c r="AT163" s="148" t="s">
        <v>154</v>
      </c>
      <c r="AU163" s="148" t="s">
        <v>89</v>
      </c>
      <c r="AY163" s="16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6" t="s">
        <v>86</v>
      </c>
      <c r="BK163" s="149">
        <f>ROUND(I163*H163,2)</f>
        <v>0</v>
      </c>
      <c r="BL163" s="16" t="s">
        <v>158</v>
      </c>
      <c r="BM163" s="148" t="s">
        <v>1492</v>
      </c>
    </row>
    <row r="164" spans="2:65" s="12" customFormat="1" ht="11.25">
      <c r="B164" s="160"/>
      <c r="D164" s="150" t="s">
        <v>312</v>
      </c>
      <c r="E164" s="161" t="s">
        <v>1</v>
      </c>
      <c r="F164" s="162" t="s">
        <v>1493</v>
      </c>
      <c r="H164" s="163">
        <v>31.8</v>
      </c>
      <c r="I164" s="164"/>
      <c r="L164" s="160"/>
      <c r="M164" s="165"/>
      <c r="T164" s="166"/>
      <c r="AT164" s="161" t="s">
        <v>312</v>
      </c>
      <c r="AU164" s="161" t="s">
        <v>89</v>
      </c>
      <c r="AV164" s="12" t="s">
        <v>89</v>
      </c>
      <c r="AW164" s="12" t="s">
        <v>35</v>
      </c>
      <c r="AX164" s="12" t="s">
        <v>86</v>
      </c>
      <c r="AY164" s="161" t="s">
        <v>151</v>
      </c>
    </row>
    <row r="165" spans="2:65" s="1" customFormat="1" ht="16.5" customHeight="1">
      <c r="B165" s="136"/>
      <c r="C165" s="137" t="s">
        <v>195</v>
      </c>
      <c r="D165" s="137" t="s">
        <v>154</v>
      </c>
      <c r="E165" s="138" t="s">
        <v>1494</v>
      </c>
      <c r="F165" s="139" t="s">
        <v>1495</v>
      </c>
      <c r="G165" s="140" t="s">
        <v>309</v>
      </c>
      <c r="H165" s="141">
        <v>31.8</v>
      </c>
      <c r="I165" s="142"/>
      <c r="J165" s="143">
        <f>ROUND(I165*H165,2)</f>
        <v>0</v>
      </c>
      <c r="K165" s="139" t="s">
        <v>310</v>
      </c>
      <c r="L165" s="32"/>
      <c r="M165" s="144" t="s">
        <v>1</v>
      </c>
      <c r="N165" s="145" t="s">
        <v>44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158</v>
      </c>
      <c r="AT165" s="148" t="s">
        <v>154</v>
      </c>
      <c r="AU165" s="148" t="s">
        <v>89</v>
      </c>
      <c r="AY165" s="16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86</v>
      </c>
      <c r="BK165" s="149">
        <f>ROUND(I165*H165,2)</f>
        <v>0</v>
      </c>
      <c r="BL165" s="16" t="s">
        <v>158</v>
      </c>
      <c r="BM165" s="148" t="s">
        <v>1496</v>
      </c>
    </row>
    <row r="166" spans="2:65" s="1" customFormat="1" ht="16.5" customHeight="1">
      <c r="B166" s="136"/>
      <c r="C166" s="137" t="s">
        <v>8</v>
      </c>
      <c r="D166" s="137" t="s">
        <v>154</v>
      </c>
      <c r="E166" s="138" t="s">
        <v>1497</v>
      </c>
      <c r="F166" s="139" t="s">
        <v>1498</v>
      </c>
      <c r="G166" s="140" t="s">
        <v>349</v>
      </c>
      <c r="H166" s="141">
        <v>319.60000000000002</v>
      </c>
      <c r="I166" s="142"/>
      <c r="J166" s="143">
        <f>ROUND(I166*H166,2)</f>
        <v>0</v>
      </c>
      <c r="K166" s="139" t="s">
        <v>310</v>
      </c>
      <c r="L166" s="32"/>
      <c r="M166" s="144" t="s">
        <v>1</v>
      </c>
      <c r="N166" s="145" t="s">
        <v>44</v>
      </c>
      <c r="P166" s="146">
        <f>O166*H166</f>
        <v>0</v>
      </c>
      <c r="Q166" s="146">
        <v>1.33E-3</v>
      </c>
      <c r="R166" s="146">
        <f>Q166*H166</f>
        <v>0.42506800000000006</v>
      </c>
      <c r="S166" s="146">
        <v>0</v>
      </c>
      <c r="T166" s="147">
        <f>S166*H166</f>
        <v>0</v>
      </c>
      <c r="AR166" s="148" t="s">
        <v>158</v>
      </c>
      <c r="AT166" s="148" t="s">
        <v>154</v>
      </c>
      <c r="AU166" s="148" t="s">
        <v>89</v>
      </c>
      <c r="AY166" s="16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86</v>
      </c>
      <c r="BK166" s="149">
        <f>ROUND(I166*H166,2)</f>
        <v>0</v>
      </c>
      <c r="BL166" s="16" t="s">
        <v>158</v>
      </c>
      <c r="BM166" s="148" t="s">
        <v>1499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1500</v>
      </c>
      <c r="H167" s="163">
        <v>251.6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79</v>
      </c>
      <c r="AY167" s="161" t="s">
        <v>151</v>
      </c>
    </row>
    <row r="168" spans="2:65" s="12" customFormat="1" ht="11.25">
      <c r="B168" s="160"/>
      <c r="D168" s="150" t="s">
        <v>312</v>
      </c>
      <c r="E168" s="161" t="s">
        <v>1</v>
      </c>
      <c r="F168" s="162" t="s">
        <v>1501</v>
      </c>
      <c r="H168" s="163">
        <v>68</v>
      </c>
      <c r="I168" s="164"/>
      <c r="L168" s="160"/>
      <c r="M168" s="165"/>
      <c r="T168" s="166"/>
      <c r="AT168" s="161" t="s">
        <v>312</v>
      </c>
      <c r="AU168" s="161" t="s">
        <v>89</v>
      </c>
      <c r="AV168" s="12" t="s">
        <v>89</v>
      </c>
      <c r="AW168" s="12" t="s">
        <v>35</v>
      </c>
      <c r="AX168" s="12" t="s">
        <v>79</v>
      </c>
      <c r="AY168" s="161" t="s">
        <v>151</v>
      </c>
    </row>
    <row r="169" spans="2:65" s="13" customFormat="1" ht="11.25">
      <c r="B169" s="167"/>
      <c r="D169" s="150" t="s">
        <v>312</v>
      </c>
      <c r="E169" s="168" t="s">
        <v>1</v>
      </c>
      <c r="F169" s="169" t="s">
        <v>320</v>
      </c>
      <c r="H169" s="170">
        <v>319.60000000000002</v>
      </c>
      <c r="I169" s="171"/>
      <c r="L169" s="167"/>
      <c r="M169" s="172"/>
      <c r="T169" s="173"/>
      <c r="AT169" s="168" t="s">
        <v>312</v>
      </c>
      <c r="AU169" s="168" t="s">
        <v>89</v>
      </c>
      <c r="AV169" s="13" t="s">
        <v>158</v>
      </c>
      <c r="AW169" s="13" t="s">
        <v>35</v>
      </c>
      <c r="AX169" s="13" t="s">
        <v>86</v>
      </c>
      <c r="AY169" s="168" t="s">
        <v>151</v>
      </c>
    </row>
    <row r="170" spans="2:65" s="1" customFormat="1" ht="16.5" customHeight="1">
      <c r="B170" s="136"/>
      <c r="C170" s="174" t="s">
        <v>204</v>
      </c>
      <c r="D170" s="174" t="s">
        <v>374</v>
      </c>
      <c r="E170" s="175" t="s">
        <v>1502</v>
      </c>
      <c r="F170" s="176" t="s">
        <v>1503</v>
      </c>
      <c r="G170" s="177" t="s">
        <v>377</v>
      </c>
      <c r="H170" s="178">
        <v>9.7959999999999994</v>
      </c>
      <c r="I170" s="179"/>
      <c r="J170" s="180">
        <f>ROUND(I170*H170,2)</f>
        <v>0</v>
      </c>
      <c r="K170" s="176" t="s">
        <v>310</v>
      </c>
      <c r="L170" s="181"/>
      <c r="M170" s="182" t="s">
        <v>1</v>
      </c>
      <c r="N170" s="183" t="s">
        <v>44</v>
      </c>
      <c r="P170" s="146">
        <f>O170*H170</f>
        <v>0</v>
      </c>
      <c r="Q170" s="146">
        <v>1</v>
      </c>
      <c r="R170" s="146">
        <f>Q170*H170</f>
        <v>9.7959999999999994</v>
      </c>
      <c r="S170" s="146">
        <v>0</v>
      </c>
      <c r="T170" s="147">
        <f>S170*H170</f>
        <v>0</v>
      </c>
      <c r="AR170" s="148" t="s">
        <v>183</v>
      </c>
      <c r="AT170" s="148" t="s">
        <v>374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1504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1505</v>
      </c>
      <c r="H171" s="163">
        <v>2.0840000000000001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79</v>
      </c>
      <c r="AY171" s="161" t="s">
        <v>151</v>
      </c>
    </row>
    <row r="172" spans="2:65" s="12" customFormat="1" ht="11.25">
      <c r="B172" s="160"/>
      <c r="D172" s="150" t="s">
        <v>312</v>
      </c>
      <c r="E172" s="161" t="s">
        <v>1</v>
      </c>
      <c r="F172" s="162" t="s">
        <v>1506</v>
      </c>
      <c r="H172" s="163">
        <v>7.7119999999999997</v>
      </c>
      <c r="I172" s="164"/>
      <c r="L172" s="160"/>
      <c r="M172" s="165"/>
      <c r="T172" s="166"/>
      <c r="AT172" s="161" t="s">
        <v>312</v>
      </c>
      <c r="AU172" s="161" t="s">
        <v>89</v>
      </c>
      <c r="AV172" s="12" t="s">
        <v>89</v>
      </c>
      <c r="AW172" s="12" t="s">
        <v>35</v>
      </c>
      <c r="AX172" s="12" t="s">
        <v>79</v>
      </c>
      <c r="AY172" s="161" t="s">
        <v>151</v>
      </c>
    </row>
    <row r="173" spans="2:65" s="13" customFormat="1" ht="11.25">
      <c r="B173" s="167"/>
      <c r="D173" s="150" t="s">
        <v>312</v>
      </c>
      <c r="E173" s="168" t="s">
        <v>1</v>
      </c>
      <c r="F173" s="169" t="s">
        <v>320</v>
      </c>
      <c r="H173" s="170">
        <v>9.7959999999999994</v>
      </c>
      <c r="I173" s="171"/>
      <c r="L173" s="167"/>
      <c r="M173" s="172"/>
      <c r="T173" s="173"/>
      <c r="AT173" s="168" t="s">
        <v>312</v>
      </c>
      <c r="AU173" s="168" t="s">
        <v>89</v>
      </c>
      <c r="AV173" s="13" t="s">
        <v>158</v>
      </c>
      <c r="AW173" s="13" t="s">
        <v>35</v>
      </c>
      <c r="AX173" s="13" t="s">
        <v>86</v>
      </c>
      <c r="AY173" s="168" t="s">
        <v>151</v>
      </c>
    </row>
    <row r="174" spans="2:65" s="1" customFormat="1" ht="16.5" customHeight="1">
      <c r="B174" s="136"/>
      <c r="C174" s="137" t="s">
        <v>208</v>
      </c>
      <c r="D174" s="137" t="s">
        <v>154</v>
      </c>
      <c r="E174" s="138" t="s">
        <v>1507</v>
      </c>
      <c r="F174" s="139" t="s">
        <v>1508</v>
      </c>
      <c r="G174" s="140" t="s">
        <v>349</v>
      </c>
      <c r="H174" s="141">
        <v>320</v>
      </c>
      <c r="I174" s="142"/>
      <c r="J174" s="143">
        <f>ROUND(I174*H174,2)</f>
        <v>0</v>
      </c>
      <c r="K174" s="139" t="s">
        <v>310</v>
      </c>
      <c r="L174" s="32"/>
      <c r="M174" s="144" t="s">
        <v>1</v>
      </c>
      <c r="N174" s="145" t="s">
        <v>44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158</v>
      </c>
      <c r="AT174" s="148" t="s">
        <v>154</v>
      </c>
      <c r="AU174" s="148" t="s">
        <v>89</v>
      </c>
      <c r="AY174" s="16" t="s">
        <v>151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86</v>
      </c>
      <c r="BK174" s="149">
        <f>ROUND(I174*H174,2)</f>
        <v>0</v>
      </c>
      <c r="BL174" s="16" t="s">
        <v>158</v>
      </c>
      <c r="BM174" s="148" t="s">
        <v>1509</v>
      </c>
    </row>
    <row r="175" spans="2:65" s="12" customFormat="1" ht="11.25">
      <c r="B175" s="160"/>
      <c r="D175" s="150" t="s">
        <v>312</v>
      </c>
      <c r="E175" s="161" t="s">
        <v>1</v>
      </c>
      <c r="F175" s="162" t="s">
        <v>1510</v>
      </c>
      <c r="H175" s="163">
        <v>320</v>
      </c>
      <c r="I175" s="164"/>
      <c r="L175" s="160"/>
      <c r="M175" s="165"/>
      <c r="T175" s="166"/>
      <c r="AT175" s="161" t="s">
        <v>312</v>
      </c>
      <c r="AU175" s="161" t="s">
        <v>89</v>
      </c>
      <c r="AV175" s="12" t="s">
        <v>89</v>
      </c>
      <c r="AW175" s="12" t="s">
        <v>35</v>
      </c>
      <c r="AX175" s="12" t="s">
        <v>86</v>
      </c>
      <c r="AY175" s="161" t="s">
        <v>151</v>
      </c>
    </row>
    <row r="176" spans="2:65" s="1" customFormat="1" ht="16.5" customHeight="1">
      <c r="B176" s="136"/>
      <c r="C176" s="137" t="s">
        <v>212</v>
      </c>
      <c r="D176" s="137" t="s">
        <v>154</v>
      </c>
      <c r="E176" s="138" t="s">
        <v>1511</v>
      </c>
      <c r="F176" s="139" t="s">
        <v>1512</v>
      </c>
      <c r="G176" s="140" t="s">
        <v>354</v>
      </c>
      <c r="H176" s="141">
        <v>47</v>
      </c>
      <c r="I176" s="142"/>
      <c r="J176" s="143">
        <f>ROUND(I176*H176,2)</f>
        <v>0</v>
      </c>
      <c r="K176" s="139" t="s">
        <v>1</v>
      </c>
      <c r="L176" s="32"/>
      <c r="M176" s="144" t="s">
        <v>1</v>
      </c>
      <c r="N176" s="145" t="s">
        <v>44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158</v>
      </c>
      <c r="AT176" s="148" t="s">
        <v>154</v>
      </c>
      <c r="AU176" s="148" t="s">
        <v>89</v>
      </c>
      <c r="AY176" s="16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86</v>
      </c>
      <c r="BK176" s="149">
        <f>ROUND(I176*H176,2)</f>
        <v>0</v>
      </c>
      <c r="BL176" s="16" t="s">
        <v>158</v>
      </c>
      <c r="BM176" s="148" t="s">
        <v>1513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1514</v>
      </c>
      <c r="H177" s="163">
        <v>47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86</v>
      </c>
      <c r="AY177" s="161" t="s">
        <v>151</v>
      </c>
    </row>
    <row r="178" spans="2:65" s="1" customFormat="1" ht="16.5" customHeight="1">
      <c r="B178" s="136"/>
      <c r="C178" s="137" t="s">
        <v>216</v>
      </c>
      <c r="D178" s="137" t="s">
        <v>154</v>
      </c>
      <c r="E178" s="138" t="s">
        <v>1515</v>
      </c>
      <c r="F178" s="139" t="s">
        <v>1516</v>
      </c>
      <c r="G178" s="140" t="s">
        <v>349</v>
      </c>
      <c r="H178" s="141">
        <v>320</v>
      </c>
      <c r="I178" s="142"/>
      <c r="J178" s="143">
        <f>ROUND(I178*H178,2)</f>
        <v>0</v>
      </c>
      <c r="K178" s="139" t="s">
        <v>1</v>
      </c>
      <c r="L178" s="32"/>
      <c r="M178" s="144" t="s">
        <v>1</v>
      </c>
      <c r="N178" s="145" t="s">
        <v>44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158</v>
      </c>
      <c r="AT178" s="148" t="s">
        <v>154</v>
      </c>
      <c r="AU178" s="148" t="s">
        <v>89</v>
      </c>
      <c r="AY178" s="16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86</v>
      </c>
      <c r="BK178" s="149">
        <f>ROUND(I178*H178,2)</f>
        <v>0</v>
      </c>
      <c r="BL178" s="16" t="s">
        <v>158</v>
      </c>
      <c r="BM178" s="148" t="s">
        <v>1517</v>
      </c>
    </row>
    <row r="179" spans="2:65" s="12" customFormat="1" ht="11.25">
      <c r="B179" s="160"/>
      <c r="D179" s="150" t="s">
        <v>312</v>
      </c>
      <c r="E179" s="161" t="s">
        <v>1</v>
      </c>
      <c r="F179" s="162" t="s">
        <v>1518</v>
      </c>
      <c r="H179" s="163">
        <v>320</v>
      </c>
      <c r="I179" s="164"/>
      <c r="L179" s="160"/>
      <c r="M179" s="165"/>
      <c r="T179" s="166"/>
      <c r="AT179" s="161" t="s">
        <v>312</v>
      </c>
      <c r="AU179" s="161" t="s">
        <v>89</v>
      </c>
      <c r="AV179" s="12" t="s">
        <v>89</v>
      </c>
      <c r="AW179" s="12" t="s">
        <v>35</v>
      </c>
      <c r="AX179" s="12" t="s">
        <v>86</v>
      </c>
      <c r="AY179" s="161" t="s">
        <v>151</v>
      </c>
    </row>
    <row r="180" spans="2:65" s="1" customFormat="1" ht="16.5" customHeight="1">
      <c r="B180" s="136"/>
      <c r="C180" s="137" t="s">
        <v>220</v>
      </c>
      <c r="D180" s="137" t="s">
        <v>154</v>
      </c>
      <c r="E180" s="138" t="s">
        <v>347</v>
      </c>
      <c r="F180" s="139" t="s">
        <v>348</v>
      </c>
      <c r="G180" s="140" t="s">
        <v>349</v>
      </c>
      <c r="H180" s="141">
        <v>11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0.15478</v>
      </c>
      <c r="R180" s="146">
        <f>Q180*H180</f>
        <v>1.70258</v>
      </c>
      <c r="S180" s="146">
        <v>0</v>
      </c>
      <c r="T180" s="147">
        <f>S180*H180</f>
        <v>0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1519</v>
      </c>
    </row>
    <row r="181" spans="2:65" s="12" customFormat="1" ht="11.25">
      <c r="B181" s="160"/>
      <c r="D181" s="150" t="s">
        <v>312</v>
      </c>
      <c r="E181" s="161" t="s">
        <v>1</v>
      </c>
      <c r="F181" s="162" t="s">
        <v>1520</v>
      </c>
      <c r="H181" s="163">
        <v>11</v>
      </c>
      <c r="I181" s="164"/>
      <c r="L181" s="160"/>
      <c r="M181" s="165"/>
      <c r="T181" s="166"/>
      <c r="AT181" s="161" t="s">
        <v>312</v>
      </c>
      <c r="AU181" s="161" t="s">
        <v>89</v>
      </c>
      <c r="AV181" s="12" t="s">
        <v>89</v>
      </c>
      <c r="AW181" s="12" t="s">
        <v>35</v>
      </c>
      <c r="AX181" s="12" t="s">
        <v>86</v>
      </c>
      <c r="AY181" s="161" t="s">
        <v>151</v>
      </c>
    </row>
    <row r="182" spans="2:65" s="1" customFormat="1" ht="16.5" customHeight="1">
      <c r="B182" s="136"/>
      <c r="C182" s="137" t="s">
        <v>224</v>
      </c>
      <c r="D182" s="137" t="s">
        <v>154</v>
      </c>
      <c r="E182" s="138" t="s">
        <v>1521</v>
      </c>
      <c r="F182" s="139" t="s">
        <v>1522</v>
      </c>
      <c r="G182" s="140" t="s">
        <v>349</v>
      </c>
      <c r="H182" s="141">
        <v>11</v>
      </c>
      <c r="I182" s="142"/>
      <c r="J182" s="143">
        <f>ROUND(I182*H182,2)</f>
        <v>0</v>
      </c>
      <c r="K182" s="139" t="s">
        <v>310</v>
      </c>
      <c r="L182" s="32"/>
      <c r="M182" s="144" t="s">
        <v>1</v>
      </c>
      <c r="N182" s="145" t="s">
        <v>44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158</v>
      </c>
      <c r="AT182" s="148" t="s">
        <v>154</v>
      </c>
      <c r="AU182" s="148" t="s">
        <v>89</v>
      </c>
      <c r="AY182" s="16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86</v>
      </c>
      <c r="BK182" s="149">
        <f>ROUND(I182*H182,2)</f>
        <v>0</v>
      </c>
      <c r="BL182" s="16" t="s">
        <v>158</v>
      </c>
      <c r="BM182" s="148" t="s">
        <v>1523</v>
      </c>
    </row>
    <row r="183" spans="2:65" s="1" customFormat="1" ht="16.5" customHeight="1">
      <c r="B183" s="136"/>
      <c r="C183" s="137" t="s">
        <v>229</v>
      </c>
      <c r="D183" s="137" t="s">
        <v>154</v>
      </c>
      <c r="E183" s="138" t="s">
        <v>1524</v>
      </c>
      <c r="F183" s="139" t="s">
        <v>1525</v>
      </c>
      <c r="G183" s="140" t="s">
        <v>363</v>
      </c>
      <c r="H183" s="141">
        <v>159</v>
      </c>
      <c r="I183" s="142"/>
      <c r="J183" s="143">
        <f>ROUND(I183*H183,2)</f>
        <v>0</v>
      </c>
      <c r="K183" s="139" t="s">
        <v>310</v>
      </c>
      <c r="L183" s="32"/>
      <c r="M183" s="144" t="s">
        <v>1</v>
      </c>
      <c r="N183" s="145" t="s">
        <v>44</v>
      </c>
      <c r="P183" s="146">
        <f>O183*H183</f>
        <v>0</v>
      </c>
      <c r="Q183" s="146">
        <v>2.9440000000000001E-2</v>
      </c>
      <c r="R183" s="146">
        <f>Q183*H183</f>
        <v>4.6809599999999998</v>
      </c>
      <c r="S183" s="146">
        <v>0</v>
      </c>
      <c r="T183" s="147">
        <f>S183*H183</f>
        <v>0</v>
      </c>
      <c r="AR183" s="148" t="s">
        <v>158</v>
      </c>
      <c r="AT183" s="148" t="s">
        <v>154</v>
      </c>
      <c r="AU183" s="148" t="s">
        <v>89</v>
      </c>
      <c r="AY183" s="16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86</v>
      </c>
      <c r="BK183" s="149">
        <f>ROUND(I183*H183,2)</f>
        <v>0</v>
      </c>
      <c r="BL183" s="16" t="s">
        <v>158</v>
      </c>
      <c r="BM183" s="148" t="s">
        <v>1526</v>
      </c>
    </row>
    <row r="184" spans="2:65" s="12" customFormat="1" ht="11.25">
      <c r="B184" s="160"/>
      <c r="D184" s="150" t="s">
        <v>312</v>
      </c>
      <c r="E184" s="161" t="s">
        <v>1</v>
      </c>
      <c r="F184" s="162" t="s">
        <v>1527</v>
      </c>
      <c r="H184" s="163">
        <v>30</v>
      </c>
      <c r="I184" s="164"/>
      <c r="L184" s="160"/>
      <c r="M184" s="165"/>
      <c r="T184" s="166"/>
      <c r="AT184" s="161" t="s">
        <v>312</v>
      </c>
      <c r="AU184" s="161" t="s">
        <v>89</v>
      </c>
      <c r="AV184" s="12" t="s">
        <v>89</v>
      </c>
      <c r="AW184" s="12" t="s">
        <v>35</v>
      </c>
      <c r="AX184" s="12" t="s">
        <v>79</v>
      </c>
      <c r="AY184" s="161" t="s">
        <v>151</v>
      </c>
    </row>
    <row r="185" spans="2:65" s="12" customFormat="1" ht="11.25">
      <c r="B185" s="160"/>
      <c r="D185" s="150" t="s">
        <v>312</v>
      </c>
      <c r="E185" s="161" t="s">
        <v>1</v>
      </c>
      <c r="F185" s="162" t="s">
        <v>1528</v>
      </c>
      <c r="H185" s="163">
        <v>129</v>
      </c>
      <c r="I185" s="164"/>
      <c r="L185" s="160"/>
      <c r="M185" s="165"/>
      <c r="T185" s="166"/>
      <c r="AT185" s="161" t="s">
        <v>312</v>
      </c>
      <c r="AU185" s="161" t="s">
        <v>89</v>
      </c>
      <c r="AV185" s="12" t="s">
        <v>89</v>
      </c>
      <c r="AW185" s="12" t="s">
        <v>35</v>
      </c>
      <c r="AX185" s="12" t="s">
        <v>79</v>
      </c>
      <c r="AY185" s="161" t="s">
        <v>151</v>
      </c>
    </row>
    <row r="186" spans="2:65" s="13" customFormat="1" ht="11.25">
      <c r="B186" s="167"/>
      <c r="D186" s="150" t="s">
        <v>312</v>
      </c>
      <c r="E186" s="168" t="s">
        <v>1</v>
      </c>
      <c r="F186" s="169" t="s">
        <v>320</v>
      </c>
      <c r="H186" s="170">
        <v>159</v>
      </c>
      <c r="I186" s="171"/>
      <c r="L186" s="167"/>
      <c r="M186" s="172"/>
      <c r="T186" s="173"/>
      <c r="AT186" s="168" t="s">
        <v>312</v>
      </c>
      <c r="AU186" s="168" t="s">
        <v>89</v>
      </c>
      <c r="AV186" s="13" t="s">
        <v>158</v>
      </c>
      <c r="AW186" s="13" t="s">
        <v>35</v>
      </c>
      <c r="AX186" s="13" t="s">
        <v>86</v>
      </c>
      <c r="AY186" s="168" t="s">
        <v>151</v>
      </c>
    </row>
    <row r="187" spans="2:65" s="1" customFormat="1" ht="16.5" customHeight="1">
      <c r="B187" s="136"/>
      <c r="C187" s="137" t="s">
        <v>236</v>
      </c>
      <c r="D187" s="137" t="s">
        <v>154</v>
      </c>
      <c r="E187" s="138" t="s">
        <v>1529</v>
      </c>
      <c r="F187" s="139" t="s">
        <v>1530</v>
      </c>
      <c r="G187" s="140" t="s">
        <v>349</v>
      </c>
      <c r="H187" s="141">
        <v>319.60000000000002</v>
      </c>
      <c r="I187" s="142"/>
      <c r="J187" s="143">
        <f>ROUND(I187*H187,2)</f>
        <v>0</v>
      </c>
      <c r="K187" s="139" t="s">
        <v>1</v>
      </c>
      <c r="L187" s="32"/>
      <c r="M187" s="144" t="s">
        <v>1</v>
      </c>
      <c r="N187" s="145" t="s">
        <v>44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158</v>
      </c>
      <c r="AT187" s="148" t="s">
        <v>154</v>
      </c>
      <c r="AU187" s="148" t="s">
        <v>89</v>
      </c>
      <c r="AY187" s="16" t="s">
        <v>151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86</v>
      </c>
      <c r="BK187" s="149">
        <f>ROUND(I187*H187,2)</f>
        <v>0</v>
      </c>
      <c r="BL187" s="16" t="s">
        <v>158</v>
      </c>
      <c r="BM187" s="148" t="s">
        <v>1531</v>
      </c>
    </row>
    <row r="188" spans="2:65" s="12" customFormat="1" ht="11.25">
      <c r="B188" s="160"/>
      <c r="D188" s="150" t="s">
        <v>312</v>
      </c>
      <c r="E188" s="161" t="s">
        <v>1</v>
      </c>
      <c r="F188" s="162" t="s">
        <v>1532</v>
      </c>
      <c r="H188" s="163">
        <v>68</v>
      </c>
      <c r="I188" s="164"/>
      <c r="L188" s="160"/>
      <c r="M188" s="165"/>
      <c r="T188" s="166"/>
      <c r="AT188" s="161" t="s">
        <v>312</v>
      </c>
      <c r="AU188" s="161" t="s">
        <v>89</v>
      </c>
      <c r="AV188" s="12" t="s">
        <v>89</v>
      </c>
      <c r="AW188" s="12" t="s">
        <v>35</v>
      </c>
      <c r="AX188" s="12" t="s">
        <v>79</v>
      </c>
      <c r="AY188" s="161" t="s">
        <v>151</v>
      </c>
    </row>
    <row r="189" spans="2:65" s="12" customFormat="1" ht="11.25">
      <c r="B189" s="160"/>
      <c r="D189" s="150" t="s">
        <v>312</v>
      </c>
      <c r="E189" s="161" t="s">
        <v>1</v>
      </c>
      <c r="F189" s="162" t="s">
        <v>1533</v>
      </c>
      <c r="H189" s="163">
        <v>251.6</v>
      </c>
      <c r="I189" s="164"/>
      <c r="L189" s="160"/>
      <c r="M189" s="165"/>
      <c r="T189" s="166"/>
      <c r="AT189" s="161" t="s">
        <v>312</v>
      </c>
      <c r="AU189" s="161" t="s">
        <v>89</v>
      </c>
      <c r="AV189" s="12" t="s">
        <v>89</v>
      </c>
      <c r="AW189" s="12" t="s">
        <v>35</v>
      </c>
      <c r="AX189" s="12" t="s">
        <v>79</v>
      </c>
      <c r="AY189" s="161" t="s">
        <v>151</v>
      </c>
    </row>
    <row r="190" spans="2:65" s="13" customFormat="1" ht="11.25">
      <c r="B190" s="167"/>
      <c r="D190" s="150" t="s">
        <v>312</v>
      </c>
      <c r="E190" s="168" t="s">
        <v>1</v>
      </c>
      <c r="F190" s="169" t="s">
        <v>320</v>
      </c>
      <c r="H190" s="170">
        <v>319.60000000000002</v>
      </c>
      <c r="I190" s="171"/>
      <c r="L190" s="167"/>
      <c r="M190" s="172"/>
      <c r="T190" s="173"/>
      <c r="AT190" s="168" t="s">
        <v>312</v>
      </c>
      <c r="AU190" s="168" t="s">
        <v>89</v>
      </c>
      <c r="AV190" s="13" t="s">
        <v>158</v>
      </c>
      <c r="AW190" s="13" t="s">
        <v>35</v>
      </c>
      <c r="AX190" s="13" t="s">
        <v>86</v>
      </c>
      <c r="AY190" s="168" t="s">
        <v>151</v>
      </c>
    </row>
    <row r="191" spans="2:65" s="1" customFormat="1" ht="16.5" customHeight="1">
      <c r="B191" s="136"/>
      <c r="C191" s="137" t="s">
        <v>7</v>
      </c>
      <c r="D191" s="137" t="s">
        <v>154</v>
      </c>
      <c r="E191" s="138" t="s">
        <v>1534</v>
      </c>
      <c r="F191" s="139" t="s">
        <v>1535</v>
      </c>
      <c r="G191" s="140" t="s">
        <v>377</v>
      </c>
      <c r="H191" s="141">
        <v>5.45</v>
      </c>
      <c r="I191" s="142"/>
      <c r="J191" s="143">
        <f>ROUND(I191*H191,2)</f>
        <v>0</v>
      </c>
      <c r="K191" s="139" t="s">
        <v>1</v>
      </c>
      <c r="L191" s="32"/>
      <c r="M191" s="144" t="s">
        <v>1</v>
      </c>
      <c r="N191" s="145" t="s">
        <v>44</v>
      </c>
      <c r="P191" s="146">
        <f>O191*H191</f>
        <v>0</v>
      </c>
      <c r="Q191" s="146">
        <v>1.5</v>
      </c>
      <c r="R191" s="146">
        <f>Q191*H191</f>
        <v>8.1750000000000007</v>
      </c>
      <c r="S191" s="146">
        <v>0</v>
      </c>
      <c r="T191" s="147">
        <f>S191*H191</f>
        <v>0</v>
      </c>
      <c r="AR191" s="148" t="s">
        <v>158</v>
      </c>
      <c r="AT191" s="148" t="s">
        <v>154</v>
      </c>
      <c r="AU191" s="148" t="s">
        <v>89</v>
      </c>
      <c r="AY191" s="16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86</v>
      </c>
      <c r="BK191" s="149">
        <f>ROUND(I191*H191,2)</f>
        <v>0</v>
      </c>
      <c r="BL191" s="16" t="s">
        <v>158</v>
      </c>
      <c r="BM191" s="148" t="s">
        <v>1536</v>
      </c>
    </row>
    <row r="192" spans="2:65" s="12" customFormat="1" ht="11.25">
      <c r="B192" s="160"/>
      <c r="D192" s="150" t="s">
        <v>312</v>
      </c>
      <c r="E192" s="161" t="s">
        <v>1</v>
      </c>
      <c r="F192" s="162" t="s">
        <v>1537</v>
      </c>
      <c r="H192" s="163">
        <v>5.45</v>
      </c>
      <c r="I192" s="164"/>
      <c r="L192" s="160"/>
      <c r="M192" s="165"/>
      <c r="T192" s="166"/>
      <c r="AT192" s="161" t="s">
        <v>312</v>
      </c>
      <c r="AU192" s="161" t="s">
        <v>89</v>
      </c>
      <c r="AV192" s="12" t="s">
        <v>89</v>
      </c>
      <c r="AW192" s="12" t="s">
        <v>35</v>
      </c>
      <c r="AX192" s="12" t="s">
        <v>86</v>
      </c>
      <c r="AY192" s="161" t="s">
        <v>151</v>
      </c>
    </row>
    <row r="193" spans="2:65" s="1" customFormat="1" ht="16.5" customHeight="1">
      <c r="B193" s="136"/>
      <c r="C193" s="137" t="s">
        <v>245</v>
      </c>
      <c r="D193" s="137" t="s">
        <v>154</v>
      </c>
      <c r="E193" s="138" t="s">
        <v>352</v>
      </c>
      <c r="F193" s="139" t="s">
        <v>353</v>
      </c>
      <c r="G193" s="140" t="s">
        <v>354</v>
      </c>
      <c r="H193" s="141">
        <v>18.332999999999998</v>
      </c>
      <c r="I193" s="142"/>
      <c r="J193" s="143">
        <f>ROUND(I193*H193,2)</f>
        <v>0</v>
      </c>
      <c r="K193" s="139" t="s">
        <v>310</v>
      </c>
      <c r="L193" s="32"/>
      <c r="M193" s="144" t="s">
        <v>1</v>
      </c>
      <c r="N193" s="145" t="s">
        <v>44</v>
      </c>
      <c r="P193" s="146">
        <f>O193*H193</f>
        <v>0</v>
      </c>
      <c r="Q193" s="146">
        <v>2.0000000000000001E-4</v>
      </c>
      <c r="R193" s="146">
        <f>Q193*H193</f>
        <v>3.6665999999999999E-3</v>
      </c>
      <c r="S193" s="146">
        <v>0</v>
      </c>
      <c r="T193" s="147">
        <f>S193*H193</f>
        <v>0</v>
      </c>
      <c r="AR193" s="148" t="s">
        <v>158</v>
      </c>
      <c r="AT193" s="148" t="s">
        <v>154</v>
      </c>
      <c r="AU193" s="148" t="s">
        <v>89</v>
      </c>
      <c r="AY193" s="16" t="s">
        <v>151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86</v>
      </c>
      <c r="BK193" s="149">
        <f>ROUND(I193*H193,2)</f>
        <v>0</v>
      </c>
      <c r="BL193" s="16" t="s">
        <v>158</v>
      </c>
      <c r="BM193" s="148" t="s">
        <v>1538</v>
      </c>
    </row>
    <row r="194" spans="2:65" s="12" customFormat="1" ht="11.25">
      <c r="B194" s="160"/>
      <c r="D194" s="150" t="s">
        <v>312</v>
      </c>
      <c r="E194" s="161" t="s">
        <v>1</v>
      </c>
      <c r="F194" s="162" t="s">
        <v>1539</v>
      </c>
      <c r="H194" s="163">
        <v>18.332999999999998</v>
      </c>
      <c r="I194" s="164"/>
      <c r="L194" s="160"/>
      <c r="M194" s="165"/>
      <c r="T194" s="166"/>
      <c r="AT194" s="161" t="s">
        <v>312</v>
      </c>
      <c r="AU194" s="161" t="s">
        <v>89</v>
      </c>
      <c r="AV194" s="12" t="s">
        <v>89</v>
      </c>
      <c r="AW194" s="12" t="s">
        <v>35</v>
      </c>
      <c r="AX194" s="12" t="s">
        <v>86</v>
      </c>
      <c r="AY194" s="161" t="s">
        <v>151</v>
      </c>
    </row>
    <row r="195" spans="2:65" s="1" customFormat="1" ht="16.5" customHeight="1">
      <c r="B195" s="136"/>
      <c r="C195" s="137" t="s">
        <v>251</v>
      </c>
      <c r="D195" s="137" t="s">
        <v>154</v>
      </c>
      <c r="E195" s="138" t="s">
        <v>361</v>
      </c>
      <c r="F195" s="139" t="s">
        <v>362</v>
      </c>
      <c r="G195" s="140" t="s">
        <v>363</v>
      </c>
      <c r="H195" s="141">
        <v>1170</v>
      </c>
      <c r="I195" s="142"/>
      <c r="J195" s="143">
        <f>ROUND(I195*H195,2)</f>
        <v>0</v>
      </c>
      <c r="K195" s="139" t="s">
        <v>310</v>
      </c>
      <c r="L195" s="32"/>
      <c r="M195" s="144" t="s">
        <v>1</v>
      </c>
      <c r="N195" s="145" t="s">
        <v>44</v>
      </c>
      <c r="P195" s="146">
        <f>O195*H195</f>
        <v>0</v>
      </c>
      <c r="Q195" s="146">
        <v>1.4999999999999999E-4</v>
      </c>
      <c r="R195" s="146">
        <f>Q195*H195</f>
        <v>0.17549999999999999</v>
      </c>
      <c r="S195" s="146">
        <v>0</v>
      </c>
      <c r="T195" s="147">
        <f>S195*H195</f>
        <v>0</v>
      </c>
      <c r="AR195" s="148" t="s">
        <v>158</v>
      </c>
      <c r="AT195" s="148" t="s">
        <v>154</v>
      </c>
      <c r="AU195" s="148" t="s">
        <v>89</v>
      </c>
      <c r="AY195" s="16" t="s">
        <v>151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86</v>
      </c>
      <c r="BK195" s="149">
        <f>ROUND(I195*H195,2)</f>
        <v>0</v>
      </c>
      <c r="BL195" s="16" t="s">
        <v>158</v>
      </c>
      <c r="BM195" s="148" t="s">
        <v>1540</v>
      </c>
    </row>
    <row r="196" spans="2:65" s="12" customFormat="1" ht="11.25">
      <c r="B196" s="160"/>
      <c r="D196" s="150" t="s">
        <v>312</v>
      </c>
      <c r="E196" s="161" t="s">
        <v>1</v>
      </c>
      <c r="F196" s="162" t="s">
        <v>1541</v>
      </c>
      <c r="H196" s="163">
        <v>1170</v>
      </c>
      <c r="I196" s="164"/>
      <c r="L196" s="160"/>
      <c r="M196" s="165"/>
      <c r="T196" s="166"/>
      <c r="AT196" s="161" t="s">
        <v>312</v>
      </c>
      <c r="AU196" s="161" t="s">
        <v>89</v>
      </c>
      <c r="AV196" s="12" t="s">
        <v>89</v>
      </c>
      <c r="AW196" s="12" t="s">
        <v>35</v>
      </c>
      <c r="AX196" s="12" t="s">
        <v>86</v>
      </c>
      <c r="AY196" s="161" t="s">
        <v>151</v>
      </c>
    </row>
    <row r="197" spans="2:65" s="1" customFormat="1" ht="16.5" customHeight="1">
      <c r="B197" s="136"/>
      <c r="C197" s="137" t="s">
        <v>255</v>
      </c>
      <c r="D197" s="137" t="s">
        <v>154</v>
      </c>
      <c r="E197" s="138" t="s">
        <v>369</v>
      </c>
      <c r="F197" s="139" t="s">
        <v>370</v>
      </c>
      <c r="G197" s="140" t="s">
        <v>363</v>
      </c>
      <c r="H197" s="141">
        <v>1170</v>
      </c>
      <c r="I197" s="142"/>
      <c r="J197" s="143">
        <f>ROUND(I197*H197,2)</f>
        <v>0</v>
      </c>
      <c r="K197" s="139" t="s">
        <v>310</v>
      </c>
      <c r="L197" s="32"/>
      <c r="M197" s="144" t="s">
        <v>1</v>
      </c>
      <c r="N197" s="145" t="s">
        <v>44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158</v>
      </c>
      <c r="AT197" s="148" t="s">
        <v>154</v>
      </c>
      <c r="AU197" s="148" t="s">
        <v>89</v>
      </c>
      <c r="AY197" s="16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6" t="s">
        <v>86</v>
      </c>
      <c r="BK197" s="149">
        <f>ROUND(I197*H197,2)</f>
        <v>0</v>
      </c>
      <c r="BL197" s="16" t="s">
        <v>158</v>
      </c>
      <c r="BM197" s="148" t="s">
        <v>1542</v>
      </c>
    </row>
    <row r="198" spans="2:65" s="12" customFormat="1" ht="11.25">
      <c r="B198" s="160"/>
      <c r="D198" s="150" t="s">
        <v>312</v>
      </c>
      <c r="E198" s="161" t="s">
        <v>1</v>
      </c>
      <c r="F198" s="162" t="s">
        <v>1543</v>
      </c>
      <c r="H198" s="163">
        <v>1170</v>
      </c>
      <c r="I198" s="164"/>
      <c r="L198" s="160"/>
      <c r="M198" s="165"/>
      <c r="T198" s="166"/>
      <c r="AT198" s="161" t="s">
        <v>312</v>
      </c>
      <c r="AU198" s="161" t="s">
        <v>89</v>
      </c>
      <c r="AV198" s="12" t="s">
        <v>89</v>
      </c>
      <c r="AW198" s="12" t="s">
        <v>35</v>
      </c>
      <c r="AX198" s="12" t="s">
        <v>86</v>
      </c>
      <c r="AY198" s="161" t="s">
        <v>151</v>
      </c>
    </row>
    <row r="199" spans="2:65" s="1" customFormat="1" ht="16.5" customHeight="1">
      <c r="B199" s="136"/>
      <c r="C199" s="174" t="s">
        <v>259</v>
      </c>
      <c r="D199" s="174" t="s">
        <v>374</v>
      </c>
      <c r="E199" s="175" t="s">
        <v>375</v>
      </c>
      <c r="F199" s="176" t="s">
        <v>376</v>
      </c>
      <c r="G199" s="177" t="s">
        <v>377</v>
      </c>
      <c r="H199" s="178">
        <v>144.495</v>
      </c>
      <c r="I199" s="179"/>
      <c r="J199" s="180">
        <f>ROUND(I199*H199,2)</f>
        <v>0</v>
      </c>
      <c r="K199" s="176" t="s">
        <v>1</v>
      </c>
      <c r="L199" s="181"/>
      <c r="M199" s="182" t="s">
        <v>1</v>
      </c>
      <c r="N199" s="183" t="s">
        <v>44</v>
      </c>
      <c r="P199" s="146">
        <f>O199*H199</f>
        <v>0</v>
      </c>
      <c r="Q199" s="146">
        <v>1</v>
      </c>
      <c r="R199" s="146">
        <f>Q199*H199</f>
        <v>144.495</v>
      </c>
      <c r="S199" s="146">
        <v>0</v>
      </c>
      <c r="T199" s="147">
        <f>S199*H199</f>
        <v>0</v>
      </c>
      <c r="AR199" s="148" t="s">
        <v>183</v>
      </c>
      <c r="AT199" s="148" t="s">
        <v>374</v>
      </c>
      <c r="AU199" s="148" t="s">
        <v>89</v>
      </c>
      <c r="AY199" s="16" t="s">
        <v>151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86</v>
      </c>
      <c r="BK199" s="149">
        <f>ROUND(I199*H199,2)</f>
        <v>0</v>
      </c>
      <c r="BL199" s="16" t="s">
        <v>158</v>
      </c>
      <c r="BM199" s="148" t="s">
        <v>1544</v>
      </c>
    </row>
    <row r="200" spans="2:65" s="12" customFormat="1" ht="11.25">
      <c r="B200" s="160"/>
      <c r="D200" s="150" t="s">
        <v>312</v>
      </c>
      <c r="E200" s="161" t="s">
        <v>1</v>
      </c>
      <c r="F200" s="162" t="s">
        <v>1545</v>
      </c>
      <c r="H200" s="163">
        <v>144.495</v>
      </c>
      <c r="I200" s="164"/>
      <c r="L200" s="160"/>
      <c r="M200" s="165"/>
      <c r="T200" s="166"/>
      <c r="AT200" s="161" t="s">
        <v>312</v>
      </c>
      <c r="AU200" s="161" t="s">
        <v>89</v>
      </c>
      <c r="AV200" s="12" t="s">
        <v>89</v>
      </c>
      <c r="AW200" s="12" t="s">
        <v>35</v>
      </c>
      <c r="AX200" s="12" t="s">
        <v>86</v>
      </c>
      <c r="AY200" s="161" t="s">
        <v>151</v>
      </c>
    </row>
    <row r="201" spans="2:65" s="1" customFormat="1" ht="21.75" customHeight="1">
      <c r="B201" s="136"/>
      <c r="C201" s="137" t="s">
        <v>265</v>
      </c>
      <c r="D201" s="137" t="s">
        <v>154</v>
      </c>
      <c r="E201" s="138" t="s">
        <v>1546</v>
      </c>
      <c r="F201" s="139" t="s">
        <v>1547</v>
      </c>
      <c r="G201" s="140" t="s">
        <v>363</v>
      </c>
      <c r="H201" s="141">
        <v>1104</v>
      </c>
      <c r="I201" s="142"/>
      <c r="J201" s="143">
        <f>ROUND(I201*H201,2)</f>
        <v>0</v>
      </c>
      <c r="K201" s="139" t="s">
        <v>310</v>
      </c>
      <c r="L201" s="32"/>
      <c r="M201" s="144" t="s">
        <v>1</v>
      </c>
      <c r="N201" s="145" t="s">
        <v>44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158</v>
      </c>
      <c r="AT201" s="148" t="s">
        <v>154</v>
      </c>
      <c r="AU201" s="148" t="s">
        <v>89</v>
      </c>
      <c r="AY201" s="16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86</v>
      </c>
      <c r="BK201" s="149">
        <f>ROUND(I201*H201,2)</f>
        <v>0</v>
      </c>
      <c r="BL201" s="16" t="s">
        <v>158</v>
      </c>
      <c r="BM201" s="148" t="s">
        <v>1548</v>
      </c>
    </row>
    <row r="202" spans="2:65" s="12" customFormat="1" ht="11.25">
      <c r="B202" s="160"/>
      <c r="D202" s="150" t="s">
        <v>312</v>
      </c>
      <c r="E202" s="161" t="s">
        <v>1</v>
      </c>
      <c r="F202" s="162" t="s">
        <v>1549</v>
      </c>
      <c r="H202" s="163">
        <v>1104</v>
      </c>
      <c r="I202" s="164"/>
      <c r="L202" s="160"/>
      <c r="M202" s="165"/>
      <c r="T202" s="166"/>
      <c r="AT202" s="161" t="s">
        <v>312</v>
      </c>
      <c r="AU202" s="161" t="s">
        <v>89</v>
      </c>
      <c r="AV202" s="12" t="s">
        <v>89</v>
      </c>
      <c r="AW202" s="12" t="s">
        <v>35</v>
      </c>
      <c r="AX202" s="12" t="s">
        <v>86</v>
      </c>
      <c r="AY202" s="161" t="s">
        <v>151</v>
      </c>
    </row>
    <row r="203" spans="2:65" s="1" customFormat="1" ht="16.5" customHeight="1">
      <c r="B203" s="136"/>
      <c r="C203" s="137" t="s">
        <v>269</v>
      </c>
      <c r="D203" s="137" t="s">
        <v>154</v>
      </c>
      <c r="E203" s="138" t="s">
        <v>390</v>
      </c>
      <c r="F203" s="139" t="s">
        <v>391</v>
      </c>
      <c r="G203" s="140" t="s">
        <v>349</v>
      </c>
      <c r="H203" s="141">
        <v>48</v>
      </c>
      <c r="I203" s="142"/>
      <c r="J203" s="143">
        <f>ROUND(I203*H203,2)</f>
        <v>0</v>
      </c>
      <c r="K203" s="139" t="s">
        <v>1</v>
      </c>
      <c r="L203" s="32"/>
      <c r="M203" s="144" t="s">
        <v>1</v>
      </c>
      <c r="N203" s="145" t="s">
        <v>44</v>
      </c>
      <c r="P203" s="146">
        <f>O203*H203</f>
        <v>0</v>
      </c>
      <c r="Q203" s="146">
        <v>3.363E-2</v>
      </c>
      <c r="R203" s="146">
        <f>Q203*H203</f>
        <v>1.6142400000000001</v>
      </c>
      <c r="S203" s="146">
        <v>0</v>
      </c>
      <c r="T203" s="147">
        <f>S203*H203</f>
        <v>0</v>
      </c>
      <c r="AR203" s="148" t="s">
        <v>158</v>
      </c>
      <c r="AT203" s="148" t="s">
        <v>154</v>
      </c>
      <c r="AU203" s="148" t="s">
        <v>89</v>
      </c>
      <c r="AY203" s="16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86</v>
      </c>
      <c r="BK203" s="149">
        <f>ROUND(I203*H203,2)</f>
        <v>0</v>
      </c>
      <c r="BL203" s="16" t="s">
        <v>158</v>
      </c>
      <c r="BM203" s="148" t="s">
        <v>1550</v>
      </c>
    </row>
    <row r="204" spans="2:65" s="12" customFormat="1" ht="11.25">
      <c r="B204" s="160"/>
      <c r="D204" s="150" t="s">
        <v>312</v>
      </c>
      <c r="E204" s="161" t="s">
        <v>1</v>
      </c>
      <c r="F204" s="162" t="s">
        <v>1551</v>
      </c>
      <c r="H204" s="163">
        <v>48</v>
      </c>
      <c r="I204" s="164"/>
      <c r="L204" s="160"/>
      <c r="M204" s="165"/>
      <c r="T204" s="166"/>
      <c r="AT204" s="161" t="s">
        <v>312</v>
      </c>
      <c r="AU204" s="161" t="s">
        <v>89</v>
      </c>
      <c r="AV204" s="12" t="s">
        <v>89</v>
      </c>
      <c r="AW204" s="12" t="s">
        <v>35</v>
      </c>
      <c r="AX204" s="12" t="s">
        <v>86</v>
      </c>
      <c r="AY204" s="161" t="s">
        <v>151</v>
      </c>
    </row>
    <row r="205" spans="2:65" s="1" customFormat="1" ht="16.5" customHeight="1">
      <c r="B205" s="136"/>
      <c r="C205" s="137" t="s">
        <v>273</v>
      </c>
      <c r="D205" s="137" t="s">
        <v>154</v>
      </c>
      <c r="E205" s="138" t="s">
        <v>394</v>
      </c>
      <c r="F205" s="139" t="s">
        <v>395</v>
      </c>
      <c r="G205" s="140" t="s">
        <v>349</v>
      </c>
      <c r="H205" s="141">
        <v>48</v>
      </c>
      <c r="I205" s="142"/>
      <c r="J205" s="143">
        <f>ROUND(I205*H205,2)</f>
        <v>0</v>
      </c>
      <c r="K205" s="139" t="s">
        <v>310</v>
      </c>
      <c r="L205" s="32"/>
      <c r="M205" s="144" t="s">
        <v>1</v>
      </c>
      <c r="N205" s="145" t="s">
        <v>44</v>
      </c>
      <c r="P205" s="146">
        <f>O205*H205</f>
        <v>0</v>
      </c>
      <c r="Q205" s="146">
        <v>3.6999999999999999E-4</v>
      </c>
      <c r="R205" s="146">
        <f>Q205*H205</f>
        <v>1.7759999999999998E-2</v>
      </c>
      <c r="S205" s="146">
        <v>0</v>
      </c>
      <c r="T205" s="147">
        <f>S205*H205</f>
        <v>0</v>
      </c>
      <c r="AR205" s="148" t="s">
        <v>158</v>
      </c>
      <c r="AT205" s="148" t="s">
        <v>154</v>
      </c>
      <c r="AU205" s="148" t="s">
        <v>89</v>
      </c>
      <c r="AY205" s="16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86</v>
      </c>
      <c r="BK205" s="149">
        <f>ROUND(I205*H205,2)</f>
        <v>0</v>
      </c>
      <c r="BL205" s="16" t="s">
        <v>158</v>
      </c>
      <c r="BM205" s="148" t="s">
        <v>1552</v>
      </c>
    </row>
    <row r="206" spans="2:65" s="1" customFormat="1" ht="16.5" customHeight="1">
      <c r="B206" s="136"/>
      <c r="C206" s="137" t="s">
        <v>277</v>
      </c>
      <c r="D206" s="137" t="s">
        <v>154</v>
      </c>
      <c r="E206" s="138" t="s">
        <v>397</v>
      </c>
      <c r="F206" s="139" t="s">
        <v>398</v>
      </c>
      <c r="G206" s="140" t="s">
        <v>354</v>
      </c>
      <c r="H206" s="141">
        <v>6</v>
      </c>
      <c r="I206" s="142"/>
      <c r="J206" s="143">
        <f>ROUND(I206*H206,2)</f>
        <v>0</v>
      </c>
      <c r="K206" s="139" t="s">
        <v>310</v>
      </c>
      <c r="L206" s="32"/>
      <c r="M206" s="144" t="s">
        <v>1</v>
      </c>
      <c r="N206" s="145" t="s">
        <v>44</v>
      </c>
      <c r="P206" s="146">
        <f>O206*H206</f>
        <v>0</v>
      </c>
      <c r="Q206" s="146">
        <v>3.6900000000000001E-3</v>
      </c>
      <c r="R206" s="146">
        <f>Q206*H206</f>
        <v>2.214E-2</v>
      </c>
      <c r="S206" s="146">
        <v>0</v>
      </c>
      <c r="T206" s="147">
        <f>S206*H206</f>
        <v>0</v>
      </c>
      <c r="AR206" s="148" t="s">
        <v>158</v>
      </c>
      <c r="AT206" s="148" t="s">
        <v>154</v>
      </c>
      <c r="AU206" s="148" t="s">
        <v>89</v>
      </c>
      <c r="AY206" s="16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6" t="s">
        <v>86</v>
      </c>
      <c r="BK206" s="149">
        <f>ROUND(I206*H206,2)</f>
        <v>0</v>
      </c>
      <c r="BL206" s="16" t="s">
        <v>158</v>
      </c>
      <c r="BM206" s="148" t="s">
        <v>1553</v>
      </c>
    </row>
    <row r="207" spans="2:65" s="12" customFormat="1" ht="11.25">
      <c r="B207" s="160"/>
      <c r="D207" s="150" t="s">
        <v>312</v>
      </c>
      <c r="E207" s="161" t="s">
        <v>1</v>
      </c>
      <c r="F207" s="162" t="s">
        <v>1554</v>
      </c>
      <c r="H207" s="163">
        <v>6</v>
      </c>
      <c r="I207" s="164"/>
      <c r="L207" s="160"/>
      <c r="M207" s="165"/>
      <c r="T207" s="166"/>
      <c r="AT207" s="161" t="s">
        <v>312</v>
      </c>
      <c r="AU207" s="161" t="s">
        <v>89</v>
      </c>
      <c r="AV207" s="12" t="s">
        <v>89</v>
      </c>
      <c r="AW207" s="12" t="s">
        <v>35</v>
      </c>
      <c r="AX207" s="12" t="s">
        <v>86</v>
      </c>
      <c r="AY207" s="161" t="s">
        <v>151</v>
      </c>
    </row>
    <row r="208" spans="2:65" s="1" customFormat="1" ht="16.5" customHeight="1">
      <c r="B208" s="136"/>
      <c r="C208" s="174" t="s">
        <v>451</v>
      </c>
      <c r="D208" s="174" t="s">
        <v>374</v>
      </c>
      <c r="E208" s="175" t="s">
        <v>401</v>
      </c>
      <c r="F208" s="176" t="s">
        <v>402</v>
      </c>
      <c r="G208" s="177" t="s">
        <v>349</v>
      </c>
      <c r="H208" s="178">
        <v>48</v>
      </c>
      <c r="I208" s="179"/>
      <c r="J208" s="180">
        <f>ROUND(I208*H208,2)</f>
        <v>0</v>
      </c>
      <c r="K208" s="176" t="s">
        <v>310</v>
      </c>
      <c r="L208" s="181"/>
      <c r="M208" s="182" t="s">
        <v>1</v>
      </c>
      <c r="N208" s="183" t="s">
        <v>44</v>
      </c>
      <c r="P208" s="146">
        <f>O208*H208</f>
        <v>0</v>
      </c>
      <c r="Q208" s="146">
        <v>9.8700000000000003E-3</v>
      </c>
      <c r="R208" s="146">
        <f>Q208*H208</f>
        <v>0.47376000000000001</v>
      </c>
      <c r="S208" s="146">
        <v>0</v>
      </c>
      <c r="T208" s="147">
        <f>S208*H208</f>
        <v>0</v>
      </c>
      <c r="AR208" s="148" t="s">
        <v>183</v>
      </c>
      <c r="AT208" s="148" t="s">
        <v>374</v>
      </c>
      <c r="AU208" s="148" t="s">
        <v>89</v>
      </c>
      <c r="AY208" s="16" t="s">
        <v>151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6" t="s">
        <v>86</v>
      </c>
      <c r="BK208" s="149">
        <f>ROUND(I208*H208,2)</f>
        <v>0</v>
      </c>
      <c r="BL208" s="16" t="s">
        <v>158</v>
      </c>
      <c r="BM208" s="148" t="s">
        <v>1555</v>
      </c>
    </row>
    <row r="209" spans="2:65" s="1" customFormat="1" ht="16.5" customHeight="1">
      <c r="B209" s="136"/>
      <c r="C209" s="174" t="s">
        <v>458</v>
      </c>
      <c r="D209" s="174" t="s">
        <v>374</v>
      </c>
      <c r="E209" s="175" t="s">
        <v>404</v>
      </c>
      <c r="F209" s="176" t="s">
        <v>405</v>
      </c>
      <c r="G209" s="177" t="s">
        <v>354</v>
      </c>
      <c r="H209" s="178">
        <v>6</v>
      </c>
      <c r="I209" s="179"/>
      <c r="J209" s="180">
        <f>ROUND(I209*H209,2)</f>
        <v>0</v>
      </c>
      <c r="K209" s="176" t="s">
        <v>310</v>
      </c>
      <c r="L209" s="181"/>
      <c r="M209" s="182" t="s">
        <v>1</v>
      </c>
      <c r="N209" s="183" t="s">
        <v>44</v>
      </c>
      <c r="P209" s="146">
        <f>O209*H209</f>
        <v>0</v>
      </c>
      <c r="Q209" s="146">
        <v>2.3400000000000001E-3</v>
      </c>
      <c r="R209" s="146">
        <f>Q209*H209</f>
        <v>1.404E-2</v>
      </c>
      <c r="S209" s="146">
        <v>0</v>
      </c>
      <c r="T209" s="147">
        <f>S209*H209</f>
        <v>0</v>
      </c>
      <c r="AR209" s="148" t="s">
        <v>183</v>
      </c>
      <c r="AT209" s="148" t="s">
        <v>374</v>
      </c>
      <c r="AU209" s="148" t="s">
        <v>89</v>
      </c>
      <c r="AY209" s="16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86</v>
      </c>
      <c r="BK209" s="149">
        <f>ROUND(I209*H209,2)</f>
        <v>0</v>
      </c>
      <c r="BL209" s="16" t="s">
        <v>158</v>
      </c>
      <c r="BM209" s="148" t="s">
        <v>1556</v>
      </c>
    </row>
    <row r="210" spans="2:65" s="1" customFormat="1" ht="16.5" customHeight="1">
      <c r="B210" s="136"/>
      <c r="C210" s="174" t="s">
        <v>464</v>
      </c>
      <c r="D210" s="174" t="s">
        <v>374</v>
      </c>
      <c r="E210" s="175" t="s">
        <v>407</v>
      </c>
      <c r="F210" s="176" t="s">
        <v>408</v>
      </c>
      <c r="G210" s="177" t="s">
        <v>354</v>
      </c>
      <c r="H210" s="178">
        <v>6</v>
      </c>
      <c r="I210" s="179"/>
      <c r="J210" s="180">
        <f>ROUND(I210*H210,2)</f>
        <v>0</v>
      </c>
      <c r="K210" s="176" t="s">
        <v>310</v>
      </c>
      <c r="L210" s="181"/>
      <c r="M210" s="182" t="s">
        <v>1</v>
      </c>
      <c r="N210" s="183" t="s">
        <v>44</v>
      </c>
      <c r="P210" s="146">
        <f>O210*H210</f>
        <v>0</v>
      </c>
      <c r="Q210" s="146">
        <v>1.1900000000000001E-3</v>
      </c>
      <c r="R210" s="146">
        <f>Q210*H210</f>
        <v>7.1400000000000005E-3</v>
      </c>
      <c r="S210" s="146">
        <v>0</v>
      </c>
      <c r="T210" s="147">
        <f>S210*H210</f>
        <v>0</v>
      </c>
      <c r="AR210" s="148" t="s">
        <v>183</v>
      </c>
      <c r="AT210" s="148" t="s">
        <v>374</v>
      </c>
      <c r="AU210" s="148" t="s">
        <v>89</v>
      </c>
      <c r="AY210" s="16" t="s">
        <v>151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86</v>
      </c>
      <c r="BK210" s="149">
        <f>ROUND(I210*H210,2)</f>
        <v>0</v>
      </c>
      <c r="BL210" s="16" t="s">
        <v>158</v>
      </c>
      <c r="BM210" s="148" t="s">
        <v>1557</v>
      </c>
    </row>
    <row r="211" spans="2:65" s="1" customFormat="1" ht="16.5" customHeight="1">
      <c r="B211" s="136"/>
      <c r="C211" s="174" t="s">
        <v>469</v>
      </c>
      <c r="D211" s="174" t="s">
        <v>374</v>
      </c>
      <c r="E211" s="175" t="s">
        <v>410</v>
      </c>
      <c r="F211" s="176" t="s">
        <v>411</v>
      </c>
      <c r="G211" s="177" t="s">
        <v>354</v>
      </c>
      <c r="H211" s="178">
        <v>6</v>
      </c>
      <c r="I211" s="179"/>
      <c r="J211" s="180">
        <f>ROUND(I211*H211,2)</f>
        <v>0</v>
      </c>
      <c r="K211" s="176" t="s">
        <v>310</v>
      </c>
      <c r="L211" s="181"/>
      <c r="M211" s="182" t="s">
        <v>1</v>
      </c>
      <c r="N211" s="183" t="s">
        <v>44</v>
      </c>
      <c r="P211" s="146">
        <f>O211*H211</f>
        <v>0</v>
      </c>
      <c r="Q211" s="146">
        <v>1.1299999999999999E-2</v>
      </c>
      <c r="R211" s="146">
        <f>Q211*H211</f>
        <v>6.7799999999999999E-2</v>
      </c>
      <c r="S211" s="146">
        <v>0</v>
      </c>
      <c r="T211" s="147">
        <f>S211*H211</f>
        <v>0</v>
      </c>
      <c r="AR211" s="148" t="s">
        <v>183</v>
      </c>
      <c r="AT211" s="148" t="s">
        <v>374</v>
      </c>
      <c r="AU211" s="148" t="s">
        <v>89</v>
      </c>
      <c r="AY211" s="16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86</v>
      </c>
      <c r="BK211" s="149">
        <f>ROUND(I211*H211,2)</f>
        <v>0</v>
      </c>
      <c r="BL211" s="16" t="s">
        <v>158</v>
      </c>
      <c r="BM211" s="148" t="s">
        <v>1558</v>
      </c>
    </row>
    <row r="212" spans="2:65" s="1" customFormat="1" ht="16.5" customHeight="1">
      <c r="B212" s="136"/>
      <c r="C212" s="137" t="s">
        <v>477</v>
      </c>
      <c r="D212" s="137" t="s">
        <v>154</v>
      </c>
      <c r="E212" s="138" t="s">
        <v>1559</v>
      </c>
      <c r="F212" s="139" t="s">
        <v>1560</v>
      </c>
      <c r="G212" s="140" t="s">
        <v>309</v>
      </c>
      <c r="H212" s="141">
        <v>2067.64</v>
      </c>
      <c r="I212" s="142"/>
      <c r="J212" s="143">
        <f>ROUND(I212*H212,2)</f>
        <v>0</v>
      </c>
      <c r="K212" s="139" t="s">
        <v>310</v>
      </c>
      <c r="L212" s="32"/>
      <c r="M212" s="144" t="s">
        <v>1</v>
      </c>
      <c r="N212" s="145" t="s">
        <v>44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158</v>
      </c>
      <c r="AT212" s="148" t="s">
        <v>154</v>
      </c>
      <c r="AU212" s="148" t="s">
        <v>89</v>
      </c>
      <c r="AY212" s="16" t="s">
        <v>151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6" t="s">
        <v>86</v>
      </c>
      <c r="BK212" s="149">
        <f>ROUND(I212*H212,2)</f>
        <v>0</v>
      </c>
      <c r="BL212" s="16" t="s">
        <v>158</v>
      </c>
      <c r="BM212" s="148" t="s">
        <v>1561</v>
      </c>
    </row>
    <row r="213" spans="2:65" s="12" customFormat="1" ht="11.25">
      <c r="B213" s="160"/>
      <c r="D213" s="150" t="s">
        <v>312</v>
      </c>
      <c r="E213" s="161" t="s">
        <v>1</v>
      </c>
      <c r="F213" s="162" t="s">
        <v>1562</v>
      </c>
      <c r="H213" s="163">
        <v>2022.74</v>
      </c>
      <c r="I213" s="164"/>
      <c r="L213" s="160"/>
      <c r="M213" s="165"/>
      <c r="T213" s="166"/>
      <c r="AT213" s="161" t="s">
        <v>312</v>
      </c>
      <c r="AU213" s="161" t="s">
        <v>89</v>
      </c>
      <c r="AV213" s="12" t="s">
        <v>89</v>
      </c>
      <c r="AW213" s="12" t="s">
        <v>35</v>
      </c>
      <c r="AX213" s="12" t="s">
        <v>79</v>
      </c>
      <c r="AY213" s="161" t="s">
        <v>151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1563</v>
      </c>
      <c r="H214" s="163">
        <v>44.9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79</v>
      </c>
      <c r="AY214" s="161" t="s">
        <v>151</v>
      </c>
    </row>
    <row r="215" spans="2:65" s="13" customFormat="1" ht="11.25">
      <c r="B215" s="167"/>
      <c r="D215" s="150" t="s">
        <v>312</v>
      </c>
      <c r="E215" s="168" t="s">
        <v>1</v>
      </c>
      <c r="F215" s="169" t="s">
        <v>320</v>
      </c>
      <c r="H215" s="170">
        <v>2067.64</v>
      </c>
      <c r="I215" s="171"/>
      <c r="L215" s="167"/>
      <c r="M215" s="172"/>
      <c r="T215" s="173"/>
      <c r="AT215" s="168" t="s">
        <v>312</v>
      </c>
      <c r="AU215" s="168" t="s">
        <v>89</v>
      </c>
      <c r="AV215" s="13" t="s">
        <v>158</v>
      </c>
      <c r="AW215" s="13" t="s">
        <v>35</v>
      </c>
      <c r="AX215" s="13" t="s">
        <v>86</v>
      </c>
      <c r="AY215" s="168" t="s">
        <v>151</v>
      </c>
    </row>
    <row r="216" spans="2:65" s="1" customFormat="1" ht="16.5" customHeight="1">
      <c r="B216" s="136"/>
      <c r="C216" s="137" t="s">
        <v>482</v>
      </c>
      <c r="D216" s="137" t="s">
        <v>154</v>
      </c>
      <c r="E216" s="138" t="s">
        <v>465</v>
      </c>
      <c r="F216" s="139" t="s">
        <v>466</v>
      </c>
      <c r="G216" s="140" t="s">
        <v>309</v>
      </c>
      <c r="H216" s="141">
        <v>11.3</v>
      </c>
      <c r="I216" s="142"/>
      <c r="J216" s="143">
        <f>ROUND(I216*H216,2)</f>
        <v>0</v>
      </c>
      <c r="K216" s="139" t="s">
        <v>310</v>
      </c>
      <c r="L216" s="32"/>
      <c r="M216" s="144" t="s">
        <v>1</v>
      </c>
      <c r="N216" s="145" t="s">
        <v>44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158</v>
      </c>
      <c r="AT216" s="148" t="s">
        <v>154</v>
      </c>
      <c r="AU216" s="148" t="s">
        <v>89</v>
      </c>
      <c r="AY216" s="16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86</v>
      </c>
      <c r="BK216" s="149">
        <f>ROUND(I216*H216,2)</f>
        <v>0</v>
      </c>
      <c r="BL216" s="16" t="s">
        <v>158</v>
      </c>
      <c r="BM216" s="148" t="s">
        <v>1564</v>
      </c>
    </row>
    <row r="217" spans="2:65" s="12" customFormat="1" ht="11.25">
      <c r="B217" s="160"/>
      <c r="D217" s="150" t="s">
        <v>312</v>
      </c>
      <c r="E217" s="161" t="s">
        <v>1</v>
      </c>
      <c r="F217" s="162" t="s">
        <v>1565</v>
      </c>
      <c r="H217" s="163">
        <v>11.3</v>
      </c>
      <c r="I217" s="164"/>
      <c r="L217" s="160"/>
      <c r="M217" s="165"/>
      <c r="T217" s="166"/>
      <c r="AT217" s="161" t="s">
        <v>312</v>
      </c>
      <c r="AU217" s="161" t="s">
        <v>89</v>
      </c>
      <c r="AV217" s="12" t="s">
        <v>89</v>
      </c>
      <c r="AW217" s="12" t="s">
        <v>35</v>
      </c>
      <c r="AX217" s="12" t="s">
        <v>86</v>
      </c>
      <c r="AY217" s="161" t="s">
        <v>151</v>
      </c>
    </row>
    <row r="218" spans="2:65" s="1" customFormat="1" ht="21.75" customHeight="1">
      <c r="B218" s="136"/>
      <c r="C218" s="137" t="s">
        <v>487</v>
      </c>
      <c r="D218" s="137" t="s">
        <v>154</v>
      </c>
      <c r="E218" s="138" t="s">
        <v>470</v>
      </c>
      <c r="F218" s="139" t="s">
        <v>471</v>
      </c>
      <c r="G218" s="140" t="s">
        <v>309</v>
      </c>
      <c r="H218" s="141">
        <v>2659.33</v>
      </c>
      <c r="I218" s="142"/>
      <c r="J218" s="143">
        <f>ROUND(I218*H218,2)</f>
        <v>0</v>
      </c>
      <c r="K218" s="139" t="s">
        <v>310</v>
      </c>
      <c r="L218" s="32"/>
      <c r="M218" s="144" t="s">
        <v>1</v>
      </c>
      <c r="N218" s="145" t="s">
        <v>44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158</v>
      </c>
      <c r="AT218" s="148" t="s">
        <v>154</v>
      </c>
      <c r="AU218" s="148" t="s">
        <v>89</v>
      </c>
      <c r="AY218" s="16" t="s">
        <v>151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6" t="s">
        <v>86</v>
      </c>
      <c r="BK218" s="149">
        <f>ROUND(I218*H218,2)</f>
        <v>0</v>
      </c>
      <c r="BL218" s="16" t="s">
        <v>158</v>
      </c>
      <c r="BM218" s="148" t="s">
        <v>1566</v>
      </c>
    </row>
    <row r="219" spans="2:65" s="12" customFormat="1" ht="11.25">
      <c r="B219" s="160"/>
      <c r="D219" s="150" t="s">
        <v>312</v>
      </c>
      <c r="E219" s="161" t="s">
        <v>1</v>
      </c>
      <c r="F219" s="162" t="s">
        <v>1567</v>
      </c>
      <c r="H219" s="163">
        <v>2022.7</v>
      </c>
      <c r="I219" s="164"/>
      <c r="L219" s="160"/>
      <c r="M219" s="165"/>
      <c r="T219" s="166"/>
      <c r="AT219" s="161" t="s">
        <v>312</v>
      </c>
      <c r="AU219" s="161" t="s">
        <v>89</v>
      </c>
      <c r="AV219" s="12" t="s">
        <v>89</v>
      </c>
      <c r="AW219" s="12" t="s">
        <v>35</v>
      </c>
      <c r="AX219" s="12" t="s">
        <v>79</v>
      </c>
      <c r="AY219" s="161" t="s">
        <v>151</v>
      </c>
    </row>
    <row r="220" spans="2:65" s="12" customFormat="1" ht="11.25">
      <c r="B220" s="160"/>
      <c r="D220" s="150" t="s">
        <v>312</v>
      </c>
      <c r="E220" s="161" t="s">
        <v>1</v>
      </c>
      <c r="F220" s="162" t="s">
        <v>1568</v>
      </c>
      <c r="H220" s="163">
        <v>121.965</v>
      </c>
      <c r="I220" s="164"/>
      <c r="L220" s="160"/>
      <c r="M220" s="165"/>
      <c r="T220" s="166"/>
      <c r="AT220" s="161" t="s">
        <v>312</v>
      </c>
      <c r="AU220" s="161" t="s">
        <v>89</v>
      </c>
      <c r="AV220" s="12" t="s">
        <v>89</v>
      </c>
      <c r="AW220" s="12" t="s">
        <v>35</v>
      </c>
      <c r="AX220" s="12" t="s">
        <v>79</v>
      </c>
      <c r="AY220" s="161" t="s">
        <v>151</v>
      </c>
    </row>
    <row r="221" spans="2:65" s="14" customFormat="1" ht="11.25">
      <c r="B221" s="184"/>
      <c r="D221" s="150" t="s">
        <v>312</v>
      </c>
      <c r="E221" s="185" t="s">
        <v>1</v>
      </c>
      <c r="F221" s="186" t="s">
        <v>473</v>
      </c>
      <c r="H221" s="187">
        <v>2144.665</v>
      </c>
      <c r="I221" s="188"/>
      <c r="L221" s="184"/>
      <c r="M221" s="189"/>
      <c r="T221" s="190"/>
      <c r="AT221" s="185" t="s">
        <v>312</v>
      </c>
      <c r="AU221" s="185" t="s">
        <v>89</v>
      </c>
      <c r="AV221" s="14" t="s">
        <v>163</v>
      </c>
      <c r="AW221" s="14" t="s">
        <v>35</v>
      </c>
      <c r="AX221" s="14" t="s">
        <v>79</v>
      </c>
      <c r="AY221" s="185" t="s">
        <v>151</v>
      </c>
    </row>
    <row r="222" spans="2:65" s="12" customFormat="1" ht="11.25">
      <c r="B222" s="160"/>
      <c r="D222" s="150" t="s">
        <v>312</v>
      </c>
      <c r="E222" s="161" t="s">
        <v>1</v>
      </c>
      <c r="F222" s="162" t="s">
        <v>1569</v>
      </c>
      <c r="H222" s="163">
        <v>379.4</v>
      </c>
      <c r="I222" s="164"/>
      <c r="L222" s="160"/>
      <c r="M222" s="165"/>
      <c r="T222" s="166"/>
      <c r="AT222" s="161" t="s">
        <v>312</v>
      </c>
      <c r="AU222" s="161" t="s">
        <v>89</v>
      </c>
      <c r="AV222" s="12" t="s">
        <v>89</v>
      </c>
      <c r="AW222" s="12" t="s">
        <v>35</v>
      </c>
      <c r="AX222" s="12" t="s">
        <v>79</v>
      </c>
      <c r="AY222" s="161" t="s">
        <v>151</v>
      </c>
    </row>
    <row r="223" spans="2:65" s="12" customFormat="1" ht="11.25">
      <c r="B223" s="160"/>
      <c r="D223" s="150" t="s">
        <v>312</v>
      </c>
      <c r="E223" s="161" t="s">
        <v>1</v>
      </c>
      <c r="F223" s="162" t="s">
        <v>1570</v>
      </c>
      <c r="H223" s="163">
        <v>108.765</v>
      </c>
      <c r="I223" s="164"/>
      <c r="L223" s="160"/>
      <c r="M223" s="165"/>
      <c r="T223" s="166"/>
      <c r="AT223" s="161" t="s">
        <v>312</v>
      </c>
      <c r="AU223" s="161" t="s">
        <v>89</v>
      </c>
      <c r="AV223" s="12" t="s">
        <v>89</v>
      </c>
      <c r="AW223" s="12" t="s">
        <v>35</v>
      </c>
      <c r="AX223" s="12" t="s">
        <v>79</v>
      </c>
      <c r="AY223" s="161" t="s">
        <v>151</v>
      </c>
    </row>
    <row r="224" spans="2:65" s="12" customFormat="1" ht="11.25">
      <c r="B224" s="160"/>
      <c r="D224" s="150" t="s">
        <v>312</v>
      </c>
      <c r="E224" s="161" t="s">
        <v>1</v>
      </c>
      <c r="F224" s="162" t="s">
        <v>1571</v>
      </c>
      <c r="H224" s="163">
        <v>26.5</v>
      </c>
      <c r="I224" s="164"/>
      <c r="L224" s="160"/>
      <c r="M224" s="165"/>
      <c r="T224" s="166"/>
      <c r="AT224" s="161" t="s">
        <v>312</v>
      </c>
      <c r="AU224" s="161" t="s">
        <v>89</v>
      </c>
      <c r="AV224" s="12" t="s">
        <v>89</v>
      </c>
      <c r="AW224" s="12" t="s">
        <v>35</v>
      </c>
      <c r="AX224" s="12" t="s">
        <v>79</v>
      </c>
      <c r="AY224" s="161" t="s">
        <v>151</v>
      </c>
    </row>
    <row r="225" spans="2:65" s="14" customFormat="1" ht="11.25">
      <c r="B225" s="184"/>
      <c r="D225" s="150" t="s">
        <v>312</v>
      </c>
      <c r="E225" s="185" t="s">
        <v>283</v>
      </c>
      <c r="F225" s="186" t="s">
        <v>473</v>
      </c>
      <c r="H225" s="187">
        <v>514.66499999999996</v>
      </c>
      <c r="I225" s="188"/>
      <c r="L225" s="184"/>
      <c r="M225" s="189"/>
      <c r="T225" s="190"/>
      <c r="AT225" s="185" t="s">
        <v>312</v>
      </c>
      <c r="AU225" s="185" t="s">
        <v>89</v>
      </c>
      <c r="AV225" s="14" t="s">
        <v>163</v>
      </c>
      <c r="AW225" s="14" t="s">
        <v>35</v>
      </c>
      <c r="AX225" s="14" t="s">
        <v>79</v>
      </c>
      <c r="AY225" s="185" t="s">
        <v>151</v>
      </c>
    </row>
    <row r="226" spans="2:65" s="13" customFormat="1" ht="11.25">
      <c r="B226" s="167"/>
      <c r="D226" s="150" t="s">
        <v>312</v>
      </c>
      <c r="E226" s="168" t="s">
        <v>1</v>
      </c>
      <c r="F226" s="169" t="s">
        <v>320</v>
      </c>
      <c r="H226" s="170">
        <v>2659.33</v>
      </c>
      <c r="I226" s="171"/>
      <c r="L226" s="167"/>
      <c r="M226" s="172"/>
      <c r="T226" s="173"/>
      <c r="AT226" s="168" t="s">
        <v>312</v>
      </c>
      <c r="AU226" s="168" t="s">
        <v>89</v>
      </c>
      <c r="AV226" s="13" t="s">
        <v>158</v>
      </c>
      <c r="AW226" s="13" t="s">
        <v>35</v>
      </c>
      <c r="AX226" s="13" t="s">
        <v>86</v>
      </c>
      <c r="AY226" s="168" t="s">
        <v>151</v>
      </c>
    </row>
    <row r="227" spans="2:65" s="1" customFormat="1" ht="21.75" customHeight="1">
      <c r="B227" s="136"/>
      <c r="C227" s="137" t="s">
        <v>492</v>
      </c>
      <c r="D227" s="137" t="s">
        <v>154</v>
      </c>
      <c r="E227" s="138" t="s">
        <v>1205</v>
      </c>
      <c r="F227" s="139" t="s">
        <v>1206</v>
      </c>
      <c r="G227" s="140" t="s">
        <v>309</v>
      </c>
      <c r="H227" s="141">
        <v>1672.94</v>
      </c>
      <c r="I227" s="142"/>
      <c r="J227" s="143">
        <f>ROUND(I227*H227,2)</f>
        <v>0</v>
      </c>
      <c r="K227" s="139" t="s">
        <v>310</v>
      </c>
      <c r="L227" s="32"/>
      <c r="M227" s="144" t="s">
        <v>1</v>
      </c>
      <c r="N227" s="145" t="s">
        <v>44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158</v>
      </c>
      <c r="AT227" s="148" t="s">
        <v>154</v>
      </c>
      <c r="AU227" s="148" t="s">
        <v>89</v>
      </c>
      <c r="AY227" s="16" t="s">
        <v>151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6" t="s">
        <v>86</v>
      </c>
      <c r="BK227" s="149">
        <f>ROUND(I227*H227,2)</f>
        <v>0</v>
      </c>
      <c r="BL227" s="16" t="s">
        <v>158</v>
      </c>
      <c r="BM227" s="148" t="s">
        <v>1572</v>
      </c>
    </row>
    <row r="228" spans="2:65" s="12" customFormat="1" ht="11.25">
      <c r="B228" s="160"/>
      <c r="D228" s="150" t="s">
        <v>312</v>
      </c>
      <c r="E228" s="161" t="s">
        <v>1</v>
      </c>
      <c r="F228" s="162" t="s">
        <v>1573</v>
      </c>
      <c r="H228" s="163">
        <v>1672.94</v>
      </c>
      <c r="I228" s="164"/>
      <c r="L228" s="160"/>
      <c r="M228" s="165"/>
      <c r="T228" s="166"/>
      <c r="AT228" s="161" t="s">
        <v>312</v>
      </c>
      <c r="AU228" s="161" t="s">
        <v>89</v>
      </c>
      <c r="AV228" s="12" t="s">
        <v>89</v>
      </c>
      <c r="AW228" s="12" t="s">
        <v>35</v>
      </c>
      <c r="AX228" s="12" t="s">
        <v>86</v>
      </c>
      <c r="AY228" s="161" t="s">
        <v>151</v>
      </c>
    </row>
    <row r="229" spans="2:65" s="1" customFormat="1" ht="24.2" customHeight="1">
      <c r="B229" s="136"/>
      <c r="C229" s="137" t="s">
        <v>496</v>
      </c>
      <c r="D229" s="137" t="s">
        <v>154</v>
      </c>
      <c r="E229" s="138" t="s">
        <v>1211</v>
      </c>
      <c r="F229" s="139" t="s">
        <v>1212</v>
      </c>
      <c r="G229" s="140" t="s">
        <v>309</v>
      </c>
      <c r="H229" s="141">
        <v>16729.400000000001</v>
      </c>
      <c r="I229" s="142"/>
      <c r="J229" s="143">
        <f>ROUND(I229*H229,2)</f>
        <v>0</v>
      </c>
      <c r="K229" s="139" t="s">
        <v>310</v>
      </c>
      <c r="L229" s="32"/>
      <c r="M229" s="144" t="s">
        <v>1</v>
      </c>
      <c r="N229" s="145" t="s">
        <v>44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158</v>
      </c>
      <c r="AT229" s="148" t="s">
        <v>154</v>
      </c>
      <c r="AU229" s="148" t="s">
        <v>89</v>
      </c>
      <c r="AY229" s="16" t="s">
        <v>151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6" t="s">
        <v>86</v>
      </c>
      <c r="BK229" s="149">
        <f>ROUND(I229*H229,2)</f>
        <v>0</v>
      </c>
      <c r="BL229" s="16" t="s">
        <v>158</v>
      </c>
      <c r="BM229" s="148" t="s">
        <v>1574</v>
      </c>
    </row>
    <row r="230" spans="2:65" s="12" customFormat="1" ht="11.25">
      <c r="B230" s="160"/>
      <c r="D230" s="150" t="s">
        <v>312</v>
      </c>
      <c r="E230" s="161" t="s">
        <v>1</v>
      </c>
      <c r="F230" s="162" t="s">
        <v>1575</v>
      </c>
      <c r="H230" s="163">
        <v>16729.400000000001</v>
      </c>
      <c r="I230" s="164"/>
      <c r="L230" s="160"/>
      <c r="M230" s="165"/>
      <c r="T230" s="166"/>
      <c r="AT230" s="161" t="s">
        <v>312</v>
      </c>
      <c r="AU230" s="161" t="s">
        <v>89</v>
      </c>
      <c r="AV230" s="12" t="s">
        <v>89</v>
      </c>
      <c r="AW230" s="12" t="s">
        <v>35</v>
      </c>
      <c r="AX230" s="12" t="s">
        <v>86</v>
      </c>
      <c r="AY230" s="161" t="s">
        <v>151</v>
      </c>
    </row>
    <row r="231" spans="2:65" s="1" customFormat="1" ht="16.5" customHeight="1">
      <c r="B231" s="136"/>
      <c r="C231" s="137" t="s">
        <v>500</v>
      </c>
      <c r="D231" s="137" t="s">
        <v>154</v>
      </c>
      <c r="E231" s="138" t="s">
        <v>493</v>
      </c>
      <c r="F231" s="139" t="s">
        <v>494</v>
      </c>
      <c r="G231" s="140" t="s">
        <v>309</v>
      </c>
      <c r="H231" s="141">
        <v>514.66499999999996</v>
      </c>
      <c r="I231" s="142"/>
      <c r="J231" s="143">
        <f>ROUND(I231*H231,2)</f>
        <v>0</v>
      </c>
      <c r="K231" s="139" t="s">
        <v>310</v>
      </c>
      <c r="L231" s="32"/>
      <c r="M231" s="144" t="s">
        <v>1</v>
      </c>
      <c r="N231" s="145" t="s">
        <v>44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158</v>
      </c>
      <c r="AT231" s="148" t="s">
        <v>154</v>
      </c>
      <c r="AU231" s="148" t="s">
        <v>89</v>
      </c>
      <c r="AY231" s="16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6" t="s">
        <v>86</v>
      </c>
      <c r="BK231" s="149">
        <f>ROUND(I231*H231,2)</f>
        <v>0</v>
      </c>
      <c r="BL231" s="16" t="s">
        <v>158</v>
      </c>
      <c r="BM231" s="148" t="s">
        <v>1576</v>
      </c>
    </row>
    <row r="232" spans="2:65" s="12" customFormat="1" ht="11.25">
      <c r="B232" s="160"/>
      <c r="D232" s="150" t="s">
        <v>312</v>
      </c>
      <c r="E232" s="161" t="s">
        <v>1</v>
      </c>
      <c r="F232" s="162" t="s">
        <v>283</v>
      </c>
      <c r="H232" s="163">
        <v>514.66499999999996</v>
      </c>
      <c r="I232" s="164"/>
      <c r="L232" s="160"/>
      <c r="M232" s="165"/>
      <c r="T232" s="166"/>
      <c r="AT232" s="161" t="s">
        <v>312</v>
      </c>
      <c r="AU232" s="161" t="s">
        <v>89</v>
      </c>
      <c r="AV232" s="12" t="s">
        <v>89</v>
      </c>
      <c r="AW232" s="12" t="s">
        <v>35</v>
      </c>
      <c r="AX232" s="12" t="s">
        <v>79</v>
      </c>
      <c r="AY232" s="161" t="s">
        <v>151</v>
      </c>
    </row>
    <row r="233" spans="2:65" s="13" customFormat="1" ht="11.25">
      <c r="B233" s="167"/>
      <c r="D233" s="150" t="s">
        <v>312</v>
      </c>
      <c r="E233" s="168" t="s">
        <v>1</v>
      </c>
      <c r="F233" s="169" t="s">
        <v>320</v>
      </c>
      <c r="H233" s="170">
        <v>514.66499999999996</v>
      </c>
      <c r="I233" s="171"/>
      <c r="L233" s="167"/>
      <c r="M233" s="172"/>
      <c r="T233" s="173"/>
      <c r="AT233" s="168" t="s">
        <v>312</v>
      </c>
      <c r="AU233" s="168" t="s">
        <v>89</v>
      </c>
      <c r="AV233" s="13" t="s">
        <v>158</v>
      </c>
      <c r="AW233" s="13" t="s">
        <v>35</v>
      </c>
      <c r="AX233" s="13" t="s">
        <v>86</v>
      </c>
      <c r="AY233" s="168" t="s">
        <v>151</v>
      </c>
    </row>
    <row r="234" spans="2:65" s="1" customFormat="1" ht="16.5" customHeight="1">
      <c r="B234" s="136"/>
      <c r="C234" s="137" t="s">
        <v>505</v>
      </c>
      <c r="D234" s="137" t="s">
        <v>154</v>
      </c>
      <c r="E234" s="138" t="s">
        <v>501</v>
      </c>
      <c r="F234" s="139" t="s">
        <v>502</v>
      </c>
      <c r="G234" s="140" t="s">
        <v>377</v>
      </c>
      <c r="H234" s="141">
        <v>3345.88</v>
      </c>
      <c r="I234" s="142"/>
      <c r="J234" s="143">
        <f>ROUND(I234*H234,2)</f>
        <v>0</v>
      </c>
      <c r="K234" s="139" t="s">
        <v>310</v>
      </c>
      <c r="L234" s="32"/>
      <c r="M234" s="144" t="s">
        <v>1</v>
      </c>
      <c r="N234" s="145" t="s">
        <v>44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158</v>
      </c>
      <c r="AT234" s="148" t="s">
        <v>154</v>
      </c>
      <c r="AU234" s="148" t="s">
        <v>89</v>
      </c>
      <c r="AY234" s="16" t="s">
        <v>151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6" t="s">
        <v>86</v>
      </c>
      <c r="BK234" s="149">
        <f>ROUND(I234*H234,2)</f>
        <v>0</v>
      </c>
      <c r="BL234" s="16" t="s">
        <v>158</v>
      </c>
      <c r="BM234" s="148" t="s">
        <v>1577</v>
      </c>
    </row>
    <row r="235" spans="2:65" s="12" customFormat="1" ht="11.25">
      <c r="B235" s="160"/>
      <c r="D235" s="150" t="s">
        <v>312</v>
      </c>
      <c r="E235" s="161" t="s">
        <v>1</v>
      </c>
      <c r="F235" s="162" t="s">
        <v>1578</v>
      </c>
      <c r="H235" s="163">
        <v>3345.88</v>
      </c>
      <c r="I235" s="164"/>
      <c r="L235" s="160"/>
      <c r="M235" s="165"/>
      <c r="T235" s="166"/>
      <c r="AT235" s="161" t="s">
        <v>312</v>
      </c>
      <c r="AU235" s="161" t="s">
        <v>89</v>
      </c>
      <c r="AV235" s="12" t="s">
        <v>89</v>
      </c>
      <c r="AW235" s="12" t="s">
        <v>35</v>
      </c>
      <c r="AX235" s="12" t="s">
        <v>86</v>
      </c>
      <c r="AY235" s="161" t="s">
        <v>151</v>
      </c>
    </row>
    <row r="236" spans="2:65" s="1" customFormat="1" ht="16.5" customHeight="1">
      <c r="B236" s="136"/>
      <c r="C236" s="137" t="s">
        <v>509</v>
      </c>
      <c r="D236" s="137" t="s">
        <v>154</v>
      </c>
      <c r="E236" s="138" t="s">
        <v>506</v>
      </c>
      <c r="F236" s="139" t="s">
        <v>507</v>
      </c>
      <c r="G236" s="140" t="s">
        <v>309</v>
      </c>
      <c r="H236" s="141">
        <v>1672.94</v>
      </c>
      <c r="I236" s="142"/>
      <c r="J236" s="143">
        <f>ROUND(I236*H236,2)</f>
        <v>0</v>
      </c>
      <c r="K236" s="139" t="s">
        <v>310</v>
      </c>
      <c r="L236" s="32"/>
      <c r="M236" s="144" t="s">
        <v>1</v>
      </c>
      <c r="N236" s="145" t="s">
        <v>44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AR236" s="148" t="s">
        <v>158</v>
      </c>
      <c r="AT236" s="148" t="s">
        <v>154</v>
      </c>
      <c r="AU236" s="148" t="s">
        <v>89</v>
      </c>
      <c r="AY236" s="16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6" t="s">
        <v>86</v>
      </c>
      <c r="BK236" s="149">
        <f>ROUND(I236*H236,2)</f>
        <v>0</v>
      </c>
      <c r="BL236" s="16" t="s">
        <v>158</v>
      </c>
      <c r="BM236" s="148" t="s">
        <v>1579</v>
      </c>
    </row>
    <row r="237" spans="2:65" s="12" customFormat="1" ht="11.25">
      <c r="B237" s="160"/>
      <c r="D237" s="150" t="s">
        <v>312</v>
      </c>
      <c r="E237" s="161" t="s">
        <v>1</v>
      </c>
      <c r="F237" s="162" t="s">
        <v>1580</v>
      </c>
      <c r="H237" s="163">
        <v>1672.94</v>
      </c>
      <c r="I237" s="164"/>
      <c r="L237" s="160"/>
      <c r="M237" s="165"/>
      <c r="T237" s="166"/>
      <c r="AT237" s="161" t="s">
        <v>312</v>
      </c>
      <c r="AU237" s="161" t="s">
        <v>89</v>
      </c>
      <c r="AV237" s="12" t="s">
        <v>89</v>
      </c>
      <c r="AW237" s="12" t="s">
        <v>35</v>
      </c>
      <c r="AX237" s="12" t="s">
        <v>86</v>
      </c>
      <c r="AY237" s="161" t="s">
        <v>151</v>
      </c>
    </row>
    <row r="238" spans="2:65" s="1" customFormat="1" ht="24.2" customHeight="1">
      <c r="B238" s="136"/>
      <c r="C238" s="137" t="s">
        <v>513</v>
      </c>
      <c r="D238" s="137" t="s">
        <v>154</v>
      </c>
      <c r="E238" s="138" t="s">
        <v>1581</v>
      </c>
      <c r="F238" s="139" t="s">
        <v>1582</v>
      </c>
      <c r="G238" s="140" t="s">
        <v>157</v>
      </c>
      <c r="H238" s="141">
        <v>1</v>
      </c>
      <c r="I238" s="142"/>
      <c r="J238" s="143">
        <f>ROUND(I238*H238,2)</f>
        <v>0</v>
      </c>
      <c r="K238" s="139" t="s">
        <v>1</v>
      </c>
      <c r="L238" s="32"/>
      <c r="M238" s="144" t="s">
        <v>1</v>
      </c>
      <c r="N238" s="145" t="s">
        <v>44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158</v>
      </c>
      <c r="AT238" s="148" t="s">
        <v>154</v>
      </c>
      <c r="AU238" s="148" t="s">
        <v>89</v>
      </c>
      <c r="AY238" s="16" t="s">
        <v>151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6" t="s">
        <v>86</v>
      </c>
      <c r="BK238" s="149">
        <f>ROUND(I238*H238,2)</f>
        <v>0</v>
      </c>
      <c r="BL238" s="16" t="s">
        <v>158</v>
      </c>
      <c r="BM238" s="148" t="s">
        <v>1583</v>
      </c>
    </row>
    <row r="239" spans="2:65" s="1" customFormat="1" ht="39">
      <c r="B239" s="32"/>
      <c r="D239" s="150" t="s">
        <v>167</v>
      </c>
      <c r="F239" s="151" t="s">
        <v>1584</v>
      </c>
      <c r="I239" s="152"/>
      <c r="L239" s="32"/>
      <c r="M239" s="153"/>
      <c r="T239" s="56"/>
      <c r="AT239" s="16" t="s">
        <v>167</v>
      </c>
      <c r="AU239" s="16" t="s">
        <v>89</v>
      </c>
    </row>
    <row r="240" spans="2:65" s="1" customFormat="1" ht="16.5" customHeight="1">
      <c r="B240" s="136"/>
      <c r="C240" s="137" t="s">
        <v>520</v>
      </c>
      <c r="D240" s="137" t="s">
        <v>154</v>
      </c>
      <c r="E240" s="138" t="s">
        <v>510</v>
      </c>
      <c r="F240" s="139" t="s">
        <v>511</v>
      </c>
      <c r="G240" s="140" t="s">
        <v>309</v>
      </c>
      <c r="H240" s="141">
        <v>407.7</v>
      </c>
      <c r="I240" s="142"/>
      <c r="J240" s="143">
        <f>ROUND(I240*H240,2)</f>
        <v>0</v>
      </c>
      <c r="K240" s="139" t="s">
        <v>310</v>
      </c>
      <c r="L240" s="32"/>
      <c r="M240" s="144" t="s">
        <v>1</v>
      </c>
      <c r="N240" s="145" t="s">
        <v>44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158</v>
      </c>
      <c r="AT240" s="148" t="s">
        <v>154</v>
      </c>
      <c r="AU240" s="148" t="s">
        <v>89</v>
      </c>
      <c r="AY240" s="16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6" t="s">
        <v>86</v>
      </c>
      <c r="BK240" s="149">
        <f>ROUND(I240*H240,2)</f>
        <v>0</v>
      </c>
      <c r="BL240" s="16" t="s">
        <v>158</v>
      </c>
      <c r="BM240" s="148" t="s">
        <v>1585</v>
      </c>
    </row>
    <row r="241" spans="2:65" s="12" customFormat="1" ht="11.25">
      <c r="B241" s="160"/>
      <c r="D241" s="150" t="s">
        <v>312</v>
      </c>
      <c r="E241" s="161" t="s">
        <v>1</v>
      </c>
      <c r="F241" s="162" t="s">
        <v>1586</v>
      </c>
      <c r="H241" s="163">
        <v>381.2</v>
      </c>
      <c r="I241" s="164"/>
      <c r="L241" s="160"/>
      <c r="M241" s="165"/>
      <c r="T241" s="166"/>
      <c r="AT241" s="161" t="s">
        <v>312</v>
      </c>
      <c r="AU241" s="161" t="s">
        <v>89</v>
      </c>
      <c r="AV241" s="12" t="s">
        <v>89</v>
      </c>
      <c r="AW241" s="12" t="s">
        <v>35</v>
      </c>
      <c r="AX241" s="12" t="s">
        <v>79</v>
      </c>
      <c r="AY241" s="161" t="s">
        <v>151</v>
      </c>
    </row>
    <row r="242" spans="2:65" s="12" customFormat="1" ht="11.25">
      <c r="B242" s="160"/>
      <c r="D242" s="150" t="s">
        <v>312</v>
      </c>
      <c r="E242" s="161" t="s">
        <v>1</v>
      </c>
      <c r="F242" s="162" t="s">
        <v>1571</v>
      </c>
      <c r="H242" s="163">
        <v>26.5</v>
      </c>
      <c r="I242" s="164"/>
      <c r="L242" s="160"/>
      <c r="M242" s="165"/>
      <c r="T242" s="166"/>
      <c r="AT242" s="161" t="s">
        <v>312</v>
      </c>
      <c r="AU242" s="161" t="s">
        <v>89</v>
      </c>
      <c r="AV242" s="12" t="s">
        <v>89</v>
      </c>
      <c r="AW242" s="12" t="s">
        <v>35</v>
      </c>
      <c r="AX242" s="12" t="s">
        <v>79</v>
      </c>
      <c r="AY242" s="161" t="s">
        <v>151</v>
      </c>
    </row>
    <row r="243" spans="2:65" s="13" customFormat="1" ht="11.25">
      <c r="B243" s="167"/>
      <c r="D243" s="150" t="s">
        <v>312</v>
      </c>
      <c r="E243" s="168" t="s">
        <v>1</v>
      </c>
      <c r="F243" s="169" t="s">
        <v>320</v>
      </c>
      <c r="H243" s="170">
        <v>407.7</v>
      </c>
      <c r="I243" s="171"/>
      <c r="L243" s="167"/>
      <c r="M243" s="172"/>
      <c r="T243" s="173"/>
      <c r="AT243" s="168" t="s">
        <v>312</v>
      </c>
      <c r="AU243" s="168" t="s">
        <v>89</v>
      </c>
      <c r="AV243" s="13" t="s">
        <v>158</v>
      </c>
      <c r="AW243" s="13" t="s">
        <v>35</v>
      </c>
      <c r="AX243" s="13" t="s">
        <v>86</v>
      </c>
      <c r="AY243" s="168" t="s">
        <v>151</v>
      </c>
    </row>
    <row r="244" spans="2:65" s="1" customFormat="1" ht="16.5" customHeight="1">
      <c r="B244" s="136"/>
      <c r="C244" s="137" t="s">
        <v>526</v>
      </c>
      <c r="D244" s="137" t="s">
        <v>154</v>
      </c>
      <c r="E244" s="138" t="s">
        <v>1587</v>
      </c>
      <c r="F244" s="139" t="s">
        <v>1588</v>
      </c>
      <c r="G244" s="140" t="s">
        <v>157</v>
      </c>
      <c r="H244" s="141">
        <v>1</v>
      </c>
      <c r="I244" s="142"/>
      <c r="J244" s="143">
        <f>ROUND(I244*H244,2)</f>
        <v>0</v>
      </c>
      <c r="K244" s="139" t="s">
        <v>1</v>
      </c>
      <c r="L244" s="32"/>
      <c r="M244" s="144" t="s">
        <v>1</v>
      </c>
      <c r="N244" s="145" t="s">
        <v>44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AR244" s="148" t="s">
        <v>158</v>
      </c>
      <c r="AT244" s="148" t="s">
        <v>154</v>
      </c>
      <c r="AU244" s="148" t="s">
        <v>89</v>
      </c>
      <c r="AY244" s="16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86</v>
      </c>
      <c r="BK244" s="149">
        <f>ROUND(I244*H244,2)</f>
        <v>0</v>
      </c>
      <c r="BL244" s="16" t="s">
        <v>158</v>
      </c>
      <c r="BM244" s="148" t="s">
        <v>1589</v>
      </c>
    </row>
    <row r="245" spans="2:65" s="1" customFormat="1" ht="58.5">
      <c r="B245" s="32"/>
      <c r="D245" s="150" t="s">
        <v>167</v>
      </c>
      <c r="F245" s="151" t="s">
        <v>1590</v>
      </c>
      <c r="I245" s="152"/>
      <c r="L245" s="32"/>
      <c r="M245" s="153"/>
      <c r="T245" s="56"/>
      <c r="AT245" s="16" t="s">
        <v>167</v>
      </c>
      <c r="AU245" s="16" t="s">
        <v>89</v>
      </c>
    </row>
    <row r="246" spans="2:65" s="1" customFormat="1" ht="16.5" customHeight="1">
      <c r="B246" s="136"/>
      <c r="C246" s="137" t="s">
        <v>532</v>
      </c>
      <c r="D246" s="137" t="s">
        <v>154</v>
      </c>
      <c r="E246" s="138" t="s">
        <v>514</v>
      </c>
      <c r="F246" s="139" t="s">
        <v>515</v>
      </c>
      <c r="G246" s="140" t="s">
        <v>309</v>
      </c>
      <c r="H246" s="141">
        <v>22.38</v>
      </c>
      <c r="I246" s="142"/>
      <c r="J246" s="143">
        <f>ROUND(I246*H246,2)</f>
        <v>0</v>
      </c>
      <c r="K246" s="139" t="s">
        <v>310</v>
      </c>
      <c r="L246" s="32"/>
      <c r="M246" s="144" t="s">
        <v>1</v>
      </c>
      <c r="N246" s="145" t="s">
        <v>44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158</v>
      </c>
      <c r="AT246" s="148" t="s">
        <v>154</v>
      </c>
      <c r="AU246" s="148" t="s">
        <v>89</v>
      </c>
      <c r="AY246" s="16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86</v>
      </c>
      <c r="BK246" s="149">
        <f>ROUND(I246*H246,2)</f>
        <v>0</v>
      </c>
      <c r="BL246" s="16" t="s">
        <v>158</v>
      </c>
      <c r="BM246" s="148" t="s">
        <v>1591</v>
      </c>
    </row>
    <row r="247" spans="2:65" s="12" customFormat="1" ht="11.25">
      <c r="B247" s="160"/>
      <c r="D247" s="150" t="s">
        <v>312</v>
      </c>
      <c r="E247" s="161" t="s">
        <v>1</v>
      </c>
      <c r="F247" s="162" t="s">
        <v>1592</v>
      </c>
      <c r="H247" s="163">
        <v>12.9</v>
      </c>
      <c r="I247" s="164"/>
      <c r="L247" s="160"/>
      <c r="M247" s="165"/>
      <c r="T247" s="166"/>
      <c r="AT247" s="161" t="s">
        <v>312</v>
      </c>
      <c r="AU247" s="161" t="s">
        <v>89</v>
      </c>
      <c r="AV247" s="12" t="s">
        <v>89</v>
      </c>
      <c r="AW247" s="12" t="s">
        <v>35</v>
      </c>
      <c r="AX247" s="12" t="s">
        <v>79</v>
      </c>
      <c r="AY247" s="161" t="s">
        <v>151</v>
      </c>
    </row>
    <row r="248" spans="2:65" s="12" customFormat="1" ht="11.25">
      <c r="B248" s="160"/>
      <c r="D248" s="150" t="s">
        <v>312</v>
      </c>
      <c r="E248" s="161" t="s">
        <v>1</v>
      </c>
      <c r="F248" s="162" t="s">
        <v>1593</v>
      </c>
      <c r="H248" s="163">
        <v>2.1</v>
      </c>
      <c r="I248" s="164"/>
      <c r="L248" s="160"/>
      <c r="M248" s="165"/>
      <c r="T248" s="166"/>
      <c r="AT248" s="161" t="s">
        <v>312</v>
      </c>
      <c r="AU248" s="161" t="s">
        <v>89</v>
      </c>
      <c r="AV248" s="12" t="s">
        <v>89</v>
      </c>
      <c r="AW248" s="12" t="s">
        <v>35</v>
      </c>
      <c r="AX248" s="12" t="s">
        <v>79</v>
      </c>
      <c r="AY248" s="161" t="s">
        <v>151</v>
      </c>
    </row>
    <row r="249" spans="2:65" s="12" customFormat="1" ht="11.25">
      <c r="B249" s="160"/>
      <c r="D249" s="150" t="s">
        <v>312</v>
      </c>
      <c r="E249" s="161" t="s">
        <v>1</v>
      </c>
      <c r="F249" s="162" t="s">
        <v>1594</v>
      </c>
      <c r="H249" s="163">
        <v>6.3</v>
      </c>
      <c r="I249" s="164"/>
      <c r="L249" s="160"/>
      <c r="M249" s="165"/>
      <c r="T249" s="166"/>
      <c r="AT249" s="161" t="s">
        <v>312</v>
      </c>
      <c r="AU249" s="161" t="s">
        <v>89</v>
      </c>
      <c r="AV249" s="12" t="s">
        <v>89</v>
      </c>
      <c r="AW249" s="12" t="s">
        <v>35</v>
      </c>
      <c r="AX249" s="12" t="s">
        <v>79</v>
      </c>
      <c r="AY249" s="161" t="s">
        <v>151</v>
      </c>
    </row>
    <row r="250" spans="2:65" s="12" customFormat="1" ht="11.25">
      <c r="B250" s="160"/>
      <c r="D250" s="150" t="s">
        <v>312</v>
      </c>
      <c r="E250" s="161" t="s">
        <v>1</v>
      </c>
      <c r="F250" s="162" t="s">
        <v>1595</v>
      </c>
      <c r="H250" s="163">
        <v>1.08</v>
      </c>
      <c r="I250" s="164"/>
      <c r="L250" s="160"/>
      <c r="M250" s="165"/>
      <c r="T250" s="166"/>
      <c r="AT250" s="161" t="s">
        <v>312</v>
      </c>
      <c r="AU250" s="161" t="s">
        <v>89</v>
      </c>
      <c r="AV250" s="12" t="s">
        <v>89</v>
      </c>
      <c r="AW250" s="12" t="s">
        <v>35</v>
      </c>
      <c r="AX250" s="12" t="s">
        <v>79</v>
      </c>
      <c r="AY250" s="161" t="s">
        <v>151</v>
      </c>
    </row>
    <row r="251" spans="2:65" s="13" customFormat="1" ht="11.25">
      <c r="B251" s="167"/>
      <c r="D251" s="150" t="s">
        <v>312</v>
      </c>
      <c r="E251" s="168" t="s">
        <v>1</v>
      </c>
      <c r="F251" s="169" t="s">
        <v>320</v>
      </c>
      <c r="H251" s="170">
        <v>22.38</v>
      </c>
      <c r="I251" s="171"/>
      <c r="L251" s="167"/>
      <c r="M251" s="172"/>
      <c r="T251" s="173"/>
      <c r="AT251" s="168" t="s">
        <v>312</v>
      </c>
      <c r="AU251" s="168" t="s">
        <v>89</v>
      </c>
      <c r="AV251" s="13" t="s">
        <v>158</v>
      </c>
      <c r="AW251" s="13" t="s">
        <v>35</v>
      </c>
      <c r="AX251" s="13" t="s">
        <v>86</v>
      </c>
      <c r="AY251" s="168" t="s">
        <v>151</v>
      </c>
    </row>
    <row r="252" spans="2:65" s="1" customFormat="1" ht="16.5" customHeight="1">
      <c r="B252" s="136"/>
      <c r="C252" s="174" t="s">
        <v>537</v>
      </c>
      <c r="D252" s="174" t="s">
        <v>374</v>
      </c>
      <c r="E252" s="175" t="s">
        <v>1596</v>
      </c>
      <c r="F252" s="176" t="s">
        <v>1597</v>
      </c>
      <c r="G252" s="177" t="s">
        <v>377</v>
      </c>
      <c r="H252" s="178">
        <v>30</v>
      </c>
      <c r="I252" s="179"/>
      <c r="J252" s="180">
        <f>ROUND(I252*H252,2)</f>
        <v>0</v>
      </c>
      <c r="K252" s="176" t="s">
        <v>310</v>
      </c>
      <c r="L252" s="181"/>
      <c r="M252" s="182" t="s">
        <v>1</v>
      </c>
      <c r="N252" s="183" t="s">
        <v>44</v>
      </c>
      <c r="P252" s="146">
        <f>O252*H252</f>
        <v>0</v>
      </c>
      <c r="Q252" s="146">
        <v>1</v>
      </c>
      <c r="R252" s="146">
        <f>Q252*H252</f>
        <v>30</v>
      </c>
      <c r="S252" s="146">
        <v>0</v>
      </c>
      <c r="T252" s="147">
        <f>S252*H252</f>
        <v>0</v>
      </c>
      <c r="AR252" s="148" t="s">
        <v>183</v>
      </c>
      <c r="AT252" s="148" t="s">
        <v>374</v>
      </c>
      <c r="AU252" s="148" t="s">
        <v>89</v>
      </c>
      <c r="AY252" s="16" t="s">
        <v>151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6" t="s">
        <v>86</v>
      </c>
      <c r="BK252" s="149">
        <f>ROUND(I252*H252,2)</f>
        <v>0</v>
      </c>
      <c r="BL252" s="16" t="s">
        <v>158</v>
      </c>
      <c r="BM252" s="148" t="s">
        <v>1598</v>
      </c>
    </row>
    <row r="253" spans="2:65" s="12" customFormat="1" ht="11.25">
      <c r="B253" s="160"/>
      <c r="D253" s="150" t="s">
        <v>312</v>
      </c>
      <c r="F253" s="162" t="s">
        <v>1599</v>
      </c>
      <c r="H253" s="163">
        <v>30</v>
      </c>
      <c r="I253" s="164"/>
      <c r="L253" s="160"/>
      <c r="M253" s="165"/>
      <c r="T253" s="166"/>
      <c r="AT253" s="161" t="s">
        <v>312</v>
      </c>
      <c r="AU253" s="161" t="s">
        <v>89</v>
      </c>
      <c r="AV253" s="12" t="s">
        <v>89</v>
      </c>
      <c r="AW253" s="12" t="s">
        <v>3</v>
      </c>
      <c r="AX253" s="12" t="s">
        <v>86</v>
      </c>
      <c r="AY253" s="161" t="s">
        <v>151</v>
      </c>
    </row>
    <row r="254" spans="2:65" s="1" customFormat="1" ht="16.5" customHeight="1">
      <c r="B254" s="136"/>
      <c r="C254" s="174" t="s">
        <v>541</v>
      </c>
      <c r="D254" s="174" t="s">
        <v>374</v>
      </c>
      <c r="E254" s="175" t="s">
        <v>521</v>
      </c>
      <c r="F254" s="176" t="s">
        <v>522</v>
      </c>
      <c r="G254" s="177" t="s">
        <v>377</v>
      </c>
      <c r="H254" s="178">
        <v>2.16</v>
      </c>
      <c r="I254" s="179"/>
      <c r="J254" s="180">
        <f>ROUND(I254*H254,2)</f>
        <v>0</v>
      </c>
      <c r="K254" s="176" t="s">
        <v>310</v>
      </c>
      <c r="L254" s="181"/>
      <c r="M254" s="182" t="s">
        <v>1</v>
      </c>
      <c r="N254" s="183" t="s">
        <v>44</v>
      </c>
      <c r="P254" s="146">
        <f>O254*H254</f>
        <v>0</v>
      </c>
      <c r="Q254" s="146">
        <v>1</v>
      </c>
      <c r="R254" s="146">
        <f>Q254*H254</f>
        <v>2.16</v>
      </c>
      <c r="S254" s="146">
        <v>0</v>
      </c>
      <c r="T254" s="147">
        <f>S254*H254</f>
        <v>0</v>
      </c>
      <c r="AR254" s="148" t="s">
        <v>183</v>
      </c>
      <c r="AT254" s="148" t="s">
        <v>374</v>
      </c>
      <c r="AU254" s="148" t="s">
        <v>89</v>
      </c>
      <c r="AY254" s="16" t="s">
        <v>151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86</v>
      </c>
      <c r="BK254" s="149">
        <f>ROUND(I254*H254,2)</f>
        <v>0</v>
      </c>
      <c r="BL254" s="16" t="s">
        <v>158</v>
      </c>
      <c r="BM254" s="148" t="s">
        <v>1600</v>
      </c>
    </row>
    <row r="255" spans="2:65" s="12" customFormat="1" ht="11.25">
      <c r="B255" s="160"/>
      <c r="D255" s="150" t="s">
        <v>312</v>
      </c>
      <c r="E255" s="161" t="s">
        <v>1</v>
      </c>
      <c r="F255" s="162" t="s">
        <v>1601</v>
      </c>
      <c r="H255" s="163">
        <v>2.16</v>
      </c>
      <c r="I255" s="164"/>
      <c r="L255" s="160"/>
      <c r="M255" s="165"/>
      <c r="T255" s="166"/>
      <c r="AT255" s="161" t="s">
        <v>312</v>
      </c>
      <c r="AU255" s="161" t="s">
        <v>89</v>
      </c>
      <c r="AV255" s="12" t="s">
        <v>89</v>
      </c>
      <c r="AW255" s="12" t="s">
        <v>35</v>
      </c>
      <c r="AX255" s="12" t="s">
        <v>86</v>
      </c>
      <c r="AY255" s="161" t="s">
        <v>151</v>
      </c>
    </row>
    <row r="256" spans="2:65" s="1" customFormat="1" ht="16.5" customHeight="1">
      <c r="B256" s="136"/>
      <c r="C256" s="174" t="s">
        <v>547</v>
      </c>
      <c r="D256" s="174" t="s">
        <v>374</v>
      </c>
      <c r="E256" s="175" t="s">
        <v>1602</v>
      </c>
      <c r="F256" s="176" t="s">
        <v>1603</v>
      </c>
      <c r="G256" s="177" t="s">
        <v>377</v>
      </c>
      <c r="H256" s="178">
        <v>12.6</v>
      </c>
      <c r="I256" s="179"/>
      <c r="J256" s="180">
        <f>ROUND(I256*H256,2)</f>
        <v>0</v>
      </c>
      <c r="K256" s="176" t="s">
        <v>310</v>
      </c>
      <c r="L256" s="181"/>
      <c r="M256" s="182" t="s">
        <v>1</v>
      </c>
      <c r="N256" s="183" t="s">
        <v>44</v>
      </c>
      <c r="P256" s="146">
        <f>O256*H256</f>
        <v>0</v>
      </c>
      <c r="Q256" s="146">
        <v>1</v>
      </c>
      <c r="R256" s="146">
        <f>Q256*H256</f>
        <v>12.6</v>
      </c>
      <c r="S256" s="146">
        <v>0</v>
      </c>
      <c r="T256" s="147">
        <f>S256*H256</f>
        <v>0</v>
      </c>
      <c r="AR256" s="148" t="s">
        <v>183</v>
      </c>
      <c r="AT256" s="148" t="s">
        <v>374</v>
      </c>
      <c r="AU256" s="148" t="s">
        <v>89</v>
      </c>
      <c r="AY256" s="16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86</v>
      </c>
      <c r="BK256" s="149">
        <f>ROUND(I256*H256,2)</f>
        <v>0</v>
      </c>
      <c r="BL256" s="16" t="s">
        <v>158</v>
      </c>
      <c r="BM256" s="148" t="s">
        <v>1604</v>
      </c>
    </row>
    <row r="257" spans="2:65" s="12" customFormat="1" ht="11.25">
      <c r="B257" s="160"/>
      <c r="D257" s="150" t="s">
        <v>312</v>
      </c>
      <c r="F257" s="162" t="s">
        <v>1605</v>
      </c>
      <c r="H257" s="163">
        <v>12.6</v>
      </c>
      <c r="I257" s="164"/>
      <c r="L257" s="160"/>
      <c r="M257" s="165"/>
      <c r="T257" s="166"/>
      <c r="AT257" s="161" t="s">
        <v>312</v>
      </c>
      <c r="AU257" s="161" t="s">
        <v>89</v>
      </c>
      <c r="AV257" s="12" t="s">
        <v>89</v>
      </c>
      <c r="AW257" s="12" t="s">
        <v>3</v>
      </c>
      <c r="AX257" s="12" t="s">
        <v>86</v>
      </c>
      <c r="AY257" s="161" t="s">
        <v>151</v>
      </c>
    </row>
    <row r="258" spans="2:65" s="1" customFormat="1" ht="21.75" customHeight="1">
      <c r="B258" s="136"/>
      <c r="C258" s="137" t="s">
        <v>552</v>
      </c>
      <c r="D258" s="137" t="s">
        <v>154</v>
      </c>
      <c r="E258" s="138" t="s">
        <v>1606</v>
      </c>
      <c r="F258" s="139" t="s">
        <v>1607</v>
      </c>
      <c r="G258" s="140" t="s">
        <v>309</v>
      </c>
      <c r="H258" s="141">
        <v>99.8</v>
      </c>
      <c r="I258" s="142"/>
      <c r="J258" s="143">
        <f>ROUND(I258*H258,2)</f>
        <v>0</v>
      </c>
      <c r="K258" s="139" t="s">
        <v>310</v>
      </c>
      <c r="L258" s="32"/>
      <c r="M258" s="144" t="s">
        <v>1</v>
      </c>
      <c r="N258" s="145" t="s">
        <v>44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48" t="s">
        <v>158</v>
      </c>
      <c r="AT258" s="148" t="s">
        <v>154</v>
      </c>
      <c r="AU258" s="148" t="s">
        <v>89</v>
      </c>
      <c r="AY258" s="16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6" t="s">
        <v>86</v>
      </c>
      <c r="BK258" s="149">
        <f>ROUND(I258*H258,2)</f>
        <v>0</v>
      </c>
      <c r="BL258" s="16" t="s">
        <v>158</v>
      </c>
      <c r="BM258" s="148" t="s">
        <v>1608</v>
      </c>
    </row>
    <row r="259" spans="2:65" s="12" customFormat="1" ht="11.25">
      <c r="B259" s="160"/>
      <c r="D259" s="150" t="s">
        <v>312</v>
      </c>
      <c r="E259" s="161" t="s">
        <v>1</v>
      </c>
      <c r="F259" s="162" t="s">
        <v>1609</v>
      </c>
      <c r="H259" s="163">
        <v>99.8</v>
      </c>
      <c r="I259" s="164"/>
      <c r="L259" s="160"/>
      <c r="M259" s="165"/>
      <c r="T259" s="166"/>
      <c r="AT259" s="161" t="s">
        <v>312</v>
      </c>
      <c r="AU259" s="161" t="s">
        <v>89</v>
      </c>
      <c r="AV259" s="12" t="s">
        <v>89</v>
      </c>
      <c r="AW259" s="12" t="s">
        <v>35</v>
      </c>
      <c r="AX259" s="12" t="s">
        <v>86</v>
      </c>
      <c r="AY259" s="161" t="s">
        <v>151</v>
      </c>
    </row>
    <row r="260" spans="2:65" s="1" customFormat="1" ht="16.5" customHeight="1">
      <c r="B260" s="136"/>
      <c r="C260" s="174" t="s">
        <v>557</v>
      </c>
      <c r="D260" s="174" t="s">
        <v>374</v>
      </c>
      <c r="E260" s="175" t="s">
        <v>1610</v>
      </c>
      <c r="F260" s="176" t="s">
        <v>1611</v>
      </c>
      <c r="G260" s="177" t="s">
        <v>377</v>
      </c>
      <c r="H260" s="178">
        <v>199.6</v>
      </c>
      <c r="I260" s="179"/>
      <c r="J260" s="180">
        <f>ROUND(I260*H260,2)</f>
        <v>0</v>
      </c>
      <c r="K260" s="176" t="s">
        <v>310</v>
      </c>
      <c r="L260" s="181"/>
      <c r="M260" s="182" t="s">
        <v>1</v>
      </c>
      <c r="N260" s="183" t="s">
        <v>44</v>
      </c>
      <c r="P260" s="146">
        <f>O260*H260</f>
        <v>0</v>
      </c>
      <c r="Q260" s="146">
        <v>1</v>
      </c>
      <c r="R260" s="146">
        <f>Q260*H260</f>
        <v>199.6</v>
      </c>
      <c r="S260" s="146">
        <v>0</v>
      </c>
      <c r="T260" s="147">
        <f>S260*H260</f>
        <v>0</v>
      </c>
      <c r="AR260" s="148" t="s">
        <v>183</v>
      </c>
      <c r="AT260" s="148" t="s">
        <v>374</v>
      </c>
      <c r="AU260" s="148" t="s">
        <v>89</v>
      </c>
      <c r="AY260" s="16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86</v>
      </c>
      <c r="BK260" s="149">
        <f>ROUND(I260*H260,2)</f>
        <v>0</v>
      </c>
      <c r="BL260" s="16" t="s">
        <v>158</v>
      </c>
      <c r="BM260" s="148" t="s">
        <v>1612</v>
      </c>
    </row>
    <row r="261" spans="2:65" s="12" customFormat="1" ht="11.25">
      <c r="B261" s="160"/>
      <c r="D261" s="150" t="s">
        <v>312</v>
      </c>
      <c r="F261" s="162" t="s">
        <v>1613</v>
      </c>
      <c r="H261" s="163">
        <v>199.6</v>
      </c>
      <c r="I261" s="164"/>
      <c r="L261" s="160"/>
      <c r="M261" s="165"/>
      <c r="T261" s="166"/>
      <c r="AT261" s="161" t="s">
        <v>312</v>
      </c>
      <c r="AU261" s="161" t="s">
        <v>89</v>
      </c>
      <c r="AV261" s="12" t="s">
        <v>89</v>
      </c>
      <c r="AW261" s="12" t="s">
        <v>3</v>
      </c>
      <c r="AX261" s="12" t="s">
        <v>86</v>
      </c>
      <c r="AY261" s="161" t="s">
        <v>151</v>
      </c>
    </row>
    <row r="262" spans="2:65" s="1" customFormat="1" ht="16.5" customHeight="1">
      <c r="B262" s="136"/>
      <c r="C262" s="137" t="s">
        <v>562</v>
      </c>
      <c r="D262" s="137" t="s">
        <v>154</v>
      </c>
      <c r="E262" s="138" t="s">
        <v>1614</v>
      </c>
      <c r="F262" s="139" t="s">
        <v>1615</v>
      </c>
      <c r="G262" s="140" t="s">
        <v>363</v>
      </c>
      <c r="H262" s="141">
        <v>738.6</v>
      </c>
      <c r="I262" s="142"/>
      <c r="J262" s="143">
        <f>ROUND(I262*H262,2)</f>
        <v>0</v>
      </c>
      <c r="K262" s="139" t="s">
        <v>310</v>
      </c>
      <c r="L262" s="32"/>
      <c r="M262" s="144" t="s">
        <v>1</v>
      </c>
      <c r="N262" s="145" t="s">
        <v>44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158</v>
      </c>
      <c r="AT262" s="148" t="s">
        <v>154</v>
      </c>
      <c r="AU262" s="148" t="s">
        <v>89</v>
      </c>
      <c r="AY262" s="16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6" t="s">
        <v>86</v>
      </c>
      <c r="BK262" s="149">
        <f>ROUND(I262*H262,2)</f>
        <v>0</v>
      </c>
      <c r="BL262" s="16" t="s">
        <v>158</v>
      </c>
      <c r="BM262" s="148" t="s">
        <v>1616</v>
      </c>
    </row>
    <row r="263" spans="2:65" s="12" customFormat="1" ht="11.25">
      <c r="B263" s="160"/>
      <c r="D263" s="150" t="s">
        <v>312</v>
      </c>
      <c r="E263" s="161" t="s">
        <v>1</v>
      </c>
      <c r="F263" s="162" t="s">
        <v>1617</v>
      </c>
      <c r="H263" s="163">
        <v>725.1</v>
      </c>
      <c r="I263" s="164"/>
      <c r="L263" s="160"/>
      <c r="M263" s="165"/>
      <c r="T263" s="166"/>
      <c r="AT263" s="161" t="s">
        <v>312</v>
      </c>
      <c r="AU263" s="161" t="s">
        <v>89</v>
      </c>
      <c r="AV263" s="12" t="s">
        <v>89</v>
      </c>
      <c r="AW263" s="12" t="s">
        <v>35</v>
      </c>
      <c r="AX263" s="12" t="s">
        <v>79</v>
      </c>
      <c r="AY263" s="161" t="s">
        <v>151</v>
      </c>
    </row>
    <row r="264" spans="2:65" s="12" customFormat="1" ht="11.25">
      <c r="B264" s="160"/>
      <c r="D264" s="150" t="s">
        <v>312</v>
      </c>
      <c r="E264" s="161" t="s">
        <v>1</v>
      </c>
      <c r="F264" s="162" t="s">
        <v>1618</v>
      </c>
      <c r="H264" s="163">
        <v>13.5</v>
      </c>
      <c r="I264" s="164"/>
      <c r="L264" s="160"/>
      <c r="M264" s="165"/>
      <c r="T264" s="166"/>
      <c r="AT264" s="161" t="s">
        <v>312</v>
      </c>
      <c r="AU264" s="161" t="s">
        <v>89</v>
      </c>
      <c r="AV264" s="12" t="s">
        <v>89</v>
      </c>
      <c r="AW264" s="12" t="s">
        <v>35</v>
      </c>
      <c r="AX264" s="12" t="s">
        <v>79</v>
      </c>
      <c r="AY264" s="161" t="s">
        <v>151</v>
      </c>
    </row>
    <row r="265" spans="2:65" s="13" customFormat="1" ht="11.25">
      <c r="B265" s="167"/>
      <c r="D265" s="150" t="s">
        <v>312</v>
      </c>
      <c r="E265" s="168" t="s">
        <v>1</v>
      </c>
      <c r="F265" s="169" t="s">
        <v>320</v>
      </c>
      <c r="H265" s="170">
        <v>738.6</v>
      </c>
      <c r="I265" s="171"/>
      <c r="L265" s="167"/>
      <c r="M265" s="172"/>
      <c r="T265" s="173"/>
      <c r="AT265" s="168" t="s">
        <v>312</v>
      </c>
      <c r="AU265" s="168" t="s">
        <v>89</v>
      </c>
      <c r="AV265" s="13" t="s">
        <v>158</v>
      </c>
      <c r="AW265" s="13" t="s">
        <v>35</v>
      </c>
      <c r="AX265" s="13" t="s">
        <v>86</v>
      </c>
      <c r="AY265" s="168" t="s">
        <v>151</v>
      </c>
    </row>
    <row r="266" spans="2:65" s="1" customFormat="1" ht="16.5" customHeight="1">
      <c r="B266" s="136"/>
      <c r="C266" s="137" t="s">
        <v>567</v>
      </c>
      <c r="D266" s="137" t="s">
        <v>154</v>
      </c>
      <c r="E266" s="138" t="s">
        <v>1619</v>
      </c>
      <c r="F266" s="139" t="s">
        <v>1620</v>
      </c>
      <c r="G266" s="140" t="s">
        <v>363</v>
      </c>
      <c r="H266" s="141">
        <v>738.6</v>
      </c>
      <c r="I266" s="142"/>
      <c r="J266" s="143">
        <f>ROUND(I266*H266,2)</f>
        <v>0</v>
      </c>
      <c r="K266" s="139" t="s">
        <v>310</v>
      </c>
      <c r="L266" s="32"/>
      <c r="M266" s="144" t="s">
        <v>1</v>
      </c>
      <c r="N266" s="145" t="s">
        <v>44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158</v>
      </c>
      <c r="AT266" s="148" t="s">
        <v>154</v>
      </c>
      <c r="AU266" s="148" t="s">
        <v>89</v>
      </c>
      <c r="AY266" s="16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86</v>
      </c>
      <c r="BK266" s="149">
        <f>ROUND(I266*H266,2)</f>
        <v>0</v>
      </c>
      <c r="BL266" s="16" t="s">
        <v>158</v>
      </c>
      <c r="BM266" s="148" t="s">
        <v>1621</v>
      </c>
    </row>
    <row r="267" spans="2:65" s="1" customFormat="1" ht="16.5" customHeight="1">
      <c r="B267" s="136"/>
      <c r="C267" s="174" t="s">
        <v>572</v>
      </c>
      <c r="D267" s="174" t="s">
        <v>374</v>
      </c>
      <c r="E267" s="175" t="s">
        <v>542</v>
      </c>
      <c r="F267" s="176" t="s">
        <v>543</v>
      </c>
      <c r="G267" s="177" t="s">
        <v>544</v>
      </c>
      <c r="H267" s="178">
        <v>22.158000000000001</v>
      </c>
      <c r="I267" s="179"/>
      <c r="J267" s="180">
        <f>ROUND(I267*H267,2)</f>
        <v>0</v>
      </c>
      <c r="K267" s="176" t="s">
        <v>310</v>
      </c>
      <c r="L267" s="181"/>
      <c r="M267" s="182" t="s">
        <v>1</v>
      </c>
      <c r="N267" s="183" t="s">
        <v>44</v>
      </c>
      <c r="P267" s="146">
        <f>O267*H267</f>
        <v>0</v>
      </c>
      <c r="Q267" s="146">
        <v>1E-3</v>
      </c>
      <c r="R267" s="146">
        <f>Q267*H267</f>
        <v>2.2158000000000001E-2</v>
      </c>
      <c r="S267" s="146">
        <v>0</v>
      </c>
      <c r="T267" s="147">
        <f>S267*H267</f>
        <v>0</v>
      </c>
      <c r="AR267" s="148" t="s">
        <v>183</v>
      </c>
      <c r="AT267" s="148" t="s">
        <v>374</v>
      </c>
      <c r="AU267" s="148" t="s">
        <v>89</v>
      </c>
      <c r="AY267" s="16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6" t="s">
        <v>86</v>
      </c>
      <c r="BK267" s="149">
        <f>ROUND(I267*H267,2)</f>
        <v>0</v>
      </c>
      <c r="BL267" s="16" t="s">
        <v>158</v>
      </c>
      <c r="BM267" s="148" t="s">
        <v>1622</v>
      </c>
    </row>
    <row r="268" spans="2:65" s="12" customFormat="1" ht="11.25">
      <c r="B268" s="160"/>
      <c r="D268" s="150" t="s">
        <v>312</v>
      </c>
      <c r="E268" s="161" t="s">
        <v>1</v>
      </c>
      <c r="F268" s="162" t="s">
        <v>1623</v>
      </c>
      <c r="H268" s="163">
        <v>22.158000000000001</v>
      </c>
      <c r="I268" s="164"/>
      <c r="L268" s="160"/>
      <c r="M268" s="165"/>
      <c r="T268" s="166"/>
      <c r="AT268" s="161" t="s">
        <v>312</v>
      </c>
      <c r="AU268" s="161" t="s">
        <v>89</v>
      </c>
      <c r="AV268" s="12" t="s">
        <v>89</v>
      </c>
      <c r="AW268" s="12" t="s">
        <v>35</v>
      </c>
      <c r="AX268" s="12" t="s">
        <v>86</v>
      </c>
      <c r="AY268" s="161" t="s">
        <v>151</v>
      </c>
    </row>
    <row r="269" spans="2:65" s="1" customFormat="1" ht="16.5" customHeight="1">
      <c r="B269" s="136"/>
      <c r="C269" s="137" t="s">
        <v>576</v>
      </c>
      <c r="D269" s="137" t="s">
        <v>154</v>
      </c>
      <c r="E269" s="138" t="s">
        <v>1242</v>
      </c>
      <c r="F269" s="139" t="s">
        <v>1243</v>
      </c>
      <c r="G269" s="140" t="s">
        <v>363</v>
      </c>
      <c r="H269" s="141">
        <v>725.1</v>
      </c>
      <c r="I269" s="142"/>
      <c r="J269" s="143">
        <f>ROUND(I269*H269,2)</f>
        <v>0</v>
      </c>
      <c r="K269" s="139" t="s">
        <v>310</v>
      </c>
      <c r="L269" s="32"/>
      <c r="M269" s="144" t="s">
        <v>1</v>
      </c>
      <c r="N269" s="145" t="s">
        <v>44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158</v>
      </c>
      <c r="AT269" s="148" t="s">
        <v>154</v>
      </c>
      <c r="AU269" s="148" t="s">
        <v>89</v>
      </c>
      <c r="AY269" s="16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6" t="s">
        <v>86</v>
      </c>
      <c r="BK269" s="149">
        <f>ROUND(I269*H269,2)</f>
        <v>0</v>
      </c>
      <c r="BL269" s="16" t="s">
        <v>158</v>
      </c>
      <c r="BM269" s="148" t="s">
        <v>1624</v>
      </c>
    </row>
    <row r="270" spans="2:65" s="12" customFormat="1" ht="11.25">
      <c r="B270" s="160"/>
      <c r="D270" s="150" t="s">
        <v>312</v>
      </c>
      <c r="E270" s="161" t="s">
        <v>1</v>
      </c>
      <c r="F270" s="162" t="s">
        <v>1625</v>
      </c>
      <c r="H270" s="163">
        <v>725.1</v>
      </c>
      <c r="I270" s="164"/>
      <c r="L270" s="160"/>
      <c r="M270" s="165"/>
      <c r="T270" s="166"/>
      <c r="AT270" s="161" t="s">
        <v>312</v>
      </c>
      <c r="AU270" s="161" t="s">
        <v>89</v>
      </c>
      <c r="AV270" s="12" t="s">
        <v>89</v>
      </c>
      <c r="AW270" s="12" t="s">
        <v>35</v>
      </c>
      <c r="AX270" s="12" t="s">
        <v>86</v>
      </c>
      <c r="AY270" s="161" t="s">
        <v>151</v>
      </c>
    </row>
    <row r="271" spans="2:65" s="1" customFormat="1" ht="16.5" customHeight="1">
      <c r="B271" s="136"/>
      <c r="C271" s="137" t="s">
        <v>581</v>
      </c>
      <c r="D271" s="137" t="s">
        <v>154</v>
      </c>
      <c r="E271" s="138" t="s">
        <v>1626</v>
      </c>
      <c r="F271" s="139" t="s">
        <v>1627</v>
      </c>
      <c r="G271" s="140" t="s">
        <v>363</v>
      </c>
      <c r="H271" s="141">
        <v>948</v>
      </c>
      <c r="I271" s="142"/>
      <c r="J271" s="143">
        <f>ROUND(I271*H271,2)</f>
        <v>0</v>
      </c>
      <c r="K271" s="139" t="s">
        <v>1</v>
      </c>
      <c r="L271" s="32"/>
      <c r="M271" s="144" t="s">
        <v>1</v>
      </c>
      <c r="N271" s="145" t="s">
        <v>44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158</v>
      </c>
      <c r="AT271" s="148" t="s">
        <v>154</v>
      </c>
      <c r="AU271" s="148" t="s">
        <v>89</v>
      </c>
      <c r="AY271" s="16" t="s">
        <v>151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6" t="s">
        <v>86</v>
      </c>
      <c r="BK271" s="149">
        <f>ROUND(I271*H271,2)</f>
        <v>0</v>
      </c>
      <c r="BL271" s="16" t="s">
        <v>158</v>
      </c>
      <c r="BM271" s="148" t="s">
        <v>1628</v>
      </c>
    </row>
    <row r="272" spans="2:65" s="1" customFormat="1" ht="19.5">
      <c r="B272" s="32"/>
      <c r="D272" s="150" t="s">
        <v>167</v>
      </c>
      <c r="F272" s="151" t="s">
        <v>1629</v>
      </c>
      <c r="I272" s="152"/>
      <c r="L272" s="32"/>
      <c r="M272" s="153"/>
      <c r="T272" s="56"/>
      <c r="AT272" s="16" t="s">
        <v>167</v>
      </c>
      <c r="AU272" s="16" t="s">
        <v>89</v>
      </c>
    </row>
    <row r="273" spans="2:65" s="1" customFormat="1" ht="16.5" customHeight="1">
      <c r="B273" s="136"/>
      <c r="C273" s="137" t="s">
        <v>587</v>
      </c>
      <c r="D273" s="137" t="s">
        <v>154</v>
      </c>
      <c r="E273" s="138" t="s">
        <v>1630</v>
      </c>
      <c r="F273" s="139" t="s">
        <v>1631</v>
      </c>
      <c r="G273" s="140" t="s">
        <v>354</v>
      </c>
      <c r="H273" s="141">
        <v>4</v>
      </c>
      <c r="I273" s="142"/>
      <c r="J273" s="143">
        <f>ROUND(I273*H273,2)</f>
        <v>0</v>
      </c>
      <c r="K273" s="139" t="s">
        <v>310</v>
      </c>
      <c r="L273" s="32"/>
      <c r="M273" s="144" t="s">
        <v>1</v>
      </c>
      <c r="N273" s="145" t="s">
        <v>44</v>
      </c>
      <c r="P273" s="146">
        <f>O273*H273</f>
        <v>0</v>
      </c>
      <c r="Q273" s="146">
        <v>1.281E-2</v>
      </c>
      <c r="R273" s="146">
        <f>Q273*H273</f>
        <v>5.1240000000000001E-2</v>
      </c>
      <c r="S273" s="146">
        <v>0</v>
      </c>
      <c r="T273" s="147">
        <f>S273*H273</f>
        <v>0</v>
      </c>
      <c r="AR273" s="148" t="s">
        <v>158</v>
      </c>
      <c r="AT273" s="148" t="s">
        <v>154</v>
      </c>
      <c r="AU273" s="148" t="s">
        <v>89</v>
      </c>
      <c r="AY273" s="16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6" t="s">
        <v>86</v>
      </c>
      <c r="BK273" s="149">
        <f>ROUND(I273*H273,2)</f>
        <v>0</v>
      </c>
      <c r="BL273" s="16" t="s">
        <v>158</v>
      </c>
      <c r="BM273" s="148" t="s">
        <v>1632</v>
      </c>
    </row>
    <row r="274" spans="2:65" s="1" customFormat="1" ht="16.5" customHeight="1">
      <c r="B274" s="136"/>
      <c r="C274" s="137" t="s">
        <v>592</v>
      </c>
      <c r="D274" s="137" t="s">
        <v>154</v>
      </c>
      <c r="E274" s="138" t="s">
        <v>558</v>
      </c>
      <c r="F274" s="139" t="s">
        <v>559</v>
      </c>
      <c r="G274" s="140" t="s">
        <v>309</v>
      </c>
      <c r="H274" s="141">
        <v>22.158000000000001</v>
      </c>
      <c r="I274" s="142"/>
      <c r="J274" s="143">
        <f>ROUND(I274*H274,2)</f>
        <v>0</v>
      </c>
      <c r="K274" s="139" t="s">
        <v>310</v>
      </c>
      <c r="L274" s="32"/>
      <c r="M274" s="144" t="s">
        <v>1</v>
      </c>
      <c r="N274" s="145" t="s">
        <v>44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158</v>
      </c>
      <c r="AT274" s="148" t="s">
        <v>154</v>
      </c>
      <c r="AU274" s="148" t="s">
        <v>89</v>
      </c>
      <c r="AY274" s="16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6" t="s">
        <v>86</v>
      </c>
      <c r="BK274" s="149">
        <f>ROUND(I274*H274,2)</f>
        <v>0</v>
      </c>
      <c r="BL274" s="16" t="s">
        <v>158</v>
      </c>
      <c r="BM274" s="148" t="s">
        <v>1633</v>
      </c>
    </row>
    <row r="275" spans="2:65" s="11" customFormat="1" ht="22.9" customHeight="1">
      <c r="B275" s="124"/>
      <c r="D275" s="125" t="s">
        <v>78</v>
      </c>
      <c r="E275" s="134" t="s">
        <v>89</v>
      </c>
      <c r="F275" s="134" t="s">
        <v>561</v>
      </c>
      <c r="I275" s="127"/>
      <c r="J275" s="135">
        <f>BK275</f>
        <v>0</v>
      </c>
      <c r="L275" s="124"/>
      <c r="M275" s="129"/>
      <c r="P275" s="130">
        <f>SUM(P276:P310)</f>
        <v>0</v>
      </c>
      <c r="R275" s="130">
        <f>SUM(R276:R310)</f>
        <v>410.13751439999999</v>
      </c>
      <c r="T275" s="131">
        <f>SUM(T276:T310)</f>
        <v>0</v>
      </c>
      <c r="AR275" s="125" t="s">
        <v>86</v>
      </c>
      <c r="AT275" s="132" t="s">
        <v>78</v>
      </c>
      <c r="AU275" s="132" t="s">
        <v>86</v>
      </c>
      <c r="AY275" s="125" t="s">
        <v>151</v>
      </c>
      <c r="BK275" s="133">
        <f>SUM(BK276:BK310)</f>
        <v>0</v>
      </c>
    </row>
    <row r="276" spans="2:65" s="1" customFormat="1" ht="16.5" customHeight="1">
      <c r="B276" s="136"/>
      <c r="C276" s="137" t="s">
        <v>597</v>
      </c>
      <c r="D276" s="137" t="s">
        <v>154</v>
      </c>
      <c r="E276" s="138" t="s">
        <v>1251</v>
      </c>
      <c r="F276" s="139" t="s">
        <v>1252</v>
      </c>
      <c r="G276" s="140" t="s">
        <v>349</v>
      </c>
      <c r="H276" s="141">
        <v>19.8</v>
      </c>
      <c r="I276" s="142"/>
      <c r="J276" s="143">
        <f>ROUND(I276*H276,2)</f>
        <v>0</v>
      </c>
      <c r="K276" s="139" t="s">
        <v>310</v>
      </c>
      <c r="L276" s="32"/>
      <c r="M276" s="144" t="s">
        <v>1</v>
      </c>
      <c r="N276" s="145" t="s">
        <v>44</v>
      </c>
      <c r="P276" s="146">
        <f>O276*H276</f>
        <v>0</v>
      </c>
      <c r="Q276" s="146">
        <v>4.8999999999999998E-4</v>
      </c>
      <c r="R276" s="146">
        <f>Q276*H276</f>
        <v>9.7020000000000006E-3</v>
      </c>
      <c r="S276" s="146">
        <v>0</v>
      </c>
      <c r="T276" s="147">
        <f>S276*H276</f>
        <v>0</v>
      </c>
      <c r="AR276" s="148" t="s">
        <v>158</v>
      </c>
      <c r="AT276" s="148" t="s">
        <v>154</v>
      </c>
      <c r="AU276" s="148" t="s">
        <v>89</v>
      </c>
      <c r="AY276" s="16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6" t="s">
        <v>86</v>
      </c>
      <c r="BK276" s="149">
        <f>ROUND(I276*H276,2)</f>
        <v>0</v>
      </c>
      <c r="BL276" s="16" t="s">
        <v>158</v>
      </c>
      <c r="BM276" s="148" t="s">
        <v>1634</v>
      </c>
    </row>
    <row r="277" spans="2:65" s="12" customFormat="1" ht="11.25">
      <c r="B277" s="160"/>
      <c r="D277" s="150" t="s">
        <v>312</v>
      </c>
      <c r="E277" s="161" t="s">
        <v>1</v>
      </c>
      <c r="F277" s="162" t="s">
        <v>1635</v>
      </c>
      <c r="H277" s="163">
        <v>19.8</v>
      </c>
      <c r="I277" s="164"/>
      <c r="L277" s="160"/>
      <c r="M277" s="165"/>
      <c r="T277" s="166"/>
      <c r="AT277" s="161" t="s">
        <v>312</v>
      </c>
      <c r="AU277" s="161" t="s">
        <v>89</v>
      </c>
      <c r="AV277" s="12" t="s">
        <v>89</v>
      </c>
      <c r="AW277" s="12" t="s">
        <v>35</v>
      </c>
      <c r="AX277" s="12" t="s">
        <v>86</v>
      </c>
      <c r="AY277" s="161" t="s">
        <v>151</v>
      </c>
    </row>
    <row r="278" spans="2:65" s="1" customFormat="1" ht="16.5" customHeight="1">
      <c r="B278" s="136"/>
      <c r="C278" s="137" t="s">
        <v>602</v>
      </c>
      <c r="D278" s="137" t="s">
        <v>154</v>
      </c>
      <c r="E278" s="138" t="s">
        <v>1636</v>
      </c>
      <c r="F278" s="139" t="s">
        <v>1637</v>
      </c>
      <c r="G278" s="140" t="s">
        <v>363</v>
      </c>
      <c r="H278" s="141">
        <v>65</v>
      </c>
      <c r="I278" s="142"/>
      <c r="J278" s="143">
        <f>ROUND(I278*H278,2)</f>
        <v>0</v>
      </c>
      <c r="K278" s="139" t="s">
        <v>310</v>
      </c>
      <c r="L278" s="32"/>
      <c r="M278" s="144" t="s">
        <v>1</v>
      </c>
      <c r="N278" s="145" t="s">
        <v>44</v>
      </c>
      <c r="P278" s="146">
        <f>O278*H278</f>
        <v>0</v>
      </c>
      <c r="Q278" s="146">
        <v>1E-4</v>
      </c>
      <c r="R278" s="146">
        <f>Q278*H278</f>
        <v>6.5000000000000006E-3</v>
      </c>
      <c r="S278" s="146">
        <v>0</v>
      </c>
      <c r="T278" s="147">
        <f>S278*H278</f>
        <v>0</v>
      </c>
      <c r="AR278" s="148" t="s">
        <v>158</v>
      </c>
      <c r="AT278" s="148" t="s">
        <v>154</v>
      </c>
      <c r="AU278" s="148" t="s">
        <v>89</v>
      </c>
      <c r="AY278" s="16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86</v>
      </c>
      <c r="BK278" s="149">
        <f>ROUND(I278*H278,2)</f>
        <v>0</v>
      </c>
      <c r="BL278" s="16" t="s">
        <v>158</v>
      </c>
      <c r="BM278" s="148" t="s">
        <v>1638</v>
      </c>
    </row>
    <row r="279" spans="2:65" s="12" customFormat="1" ht="11.25">
      <c r="B279" s="160"/>
      <c r="D279" s="150" t="s">
        <v>312</v>
      </c>
      <c r="E279" s="161" t="s">
        <v>1</v>
      </c>
      <c r="F279" s="162" t="s">
        <v>1639</v>
      </c>
      <c r="H279" s="163">
        <v>15</v>
      </c>
      <c r="I279" s="164"/>
      <c r="L279" s="160"/>
      <c r="M279" s="165"/>
      <c r="T279" s="166"/>
      <c r="AT279" s="161" t="s">
        <v>312</v>
      </c>
      <c r="AU279" s="161" t="s">
        <v>89</v>
      </c>
      <c r="AV279" s="12" t="s">
        <v>89</v>
      </c>
      <c r="AW279" s="12" t="s">
        <v>35</v>
      </c>
      <c r="AX279" s="12" t="s">
        <v>79</v>
      </c>
      <c r="AY279" s="161" t="s">
        <v>151</v>
      </c>
    </row>
    <row r="280" spans="2:65" s="12" customFormat="1" ht="11.25">
      <c r="B280" s="160"/>
      <c r="D280" s="150" t="s">
        <v>312</v>
      </c>
      <c r="E280" s="161" t="s">
        <v>1</v>
      </c>
      <c r="F280" s="162" t="s">
        <v>1640</v>
      </c>
      <c r="H280" s="163">
        <v>50</v>
      </c>
      <c r="I280" s="164"/>
      <c r="L280" s="160"/>
      <c r="M280" s="165"/>
      <c r="T280" s="166"/>
      <c r="AT280" s="161" t="s">
        <v>312</v>
      </c>
      <c r="AU280" s="161" t="s">
        <v>89</v>
      </c>
      <c r="AV280" s="12" t="s">
        <v>89</v>
      </c>
      <c r="AW280" s="12" t="s">
        <v>35</v>
      </c>
      <c r="AX280" s="12" t="s">
        <v>79</v>
      </c>
      <c r="AY280" s="161" t="s">
        <v>151</v>
      </c>
    </row>
    <row r="281" spans="2:65" s="13" customFormat="1" ht="11.25">
      <c r="B281" s="167"/>
      <c r="D281" s="150" t="s">
        <v>312</v>
      </c>
      <c r="E281" s="168" t="s">
        <v>1</v>
      </c>
      <c r="F281" s="169" t="s">
        <v>320</v>
      </c>
      <c r="H281" s="170">
        <v>65</v>
      </c>
      <c r="I281" s="171"/>
      <c r="L281" s="167"/>
      <c r="M281" s="172"/>
      <c r="T281" s="173"/>
      <c r="AT281" s="168" t="s">
        <v>312</v>
      </c>
      <c r="AU281" s="168" t="s">
        <v>89</v>
      </c>
      <c r="AV281" s="13" t="s">
        <v>158</v>
      </c>
      <c r="AW281" s="13" t="s">
        <v>35</v>
      </c>
      <c r="AX281" s="13" t="s">
        <v>86</v>
      </c>
      <c r="AY281" s="168" t="s">
        <v>151</v>
      </c>
    </row>
    <row r="282" spans="2:65" s="1" customFormat="1" ht="16.5" customHeight="1">
      <c r="B282" s="136"/>
      <c r="C282" s="174" t="s">
        <v>607</v>
      </c>
      <c r="D282" s="174" t="s">
        <v>374</v>
      </c>
      <c r="E282" s="175" t="s">
        <v>1641</v>
      </c>
      <c r="F282" s="176" t="s">
        <v>1642</v>
      </c>
      <c r="G282" s="177" t="s">
        <v>363</v>
      </c>
      <c r="H282" s="178">
        <v>17.768000000000001</v>
      </c>
      <c r="I282" s="179"/>
      <c r="J282" s="180">
        <f>ROUND(I282*H282,2)</f>
        <v>0</v>
      </c>
      <c r="K282" s="176" t="s">
        <v>310</v>
      </c>
      <c r="L282" s="181"/>
      <c r="M282" s="182" t="s">
        <v>1</v>
      </c>
      <c r="N282" s="183" t="s">
        <v>44</v>
      </c>
      <c r="P282" s="146">
        <f>O282*H282</f>
        <v>0</v>
      </c>
      <c r="Q282" s="146">
        <v>2.0000000000000001E-4</v>
      </c>
      <c r="R282" s="146">
        <f>Q282*H282</f>
        <v>3.5536000000000005E-3</v>
      </c>
      <c r="S282" s="146">
        <v>0</v>
      </c>
      <c r="T282" s="147">
        <f>S282*H282</f>
        <v>0</v>
      </c>
      <c r="AR282" s="148" t="s">
        <v>183</v>
      </c>
      <c r="AT282" s="148" t="s">
        <v>374</v>
      </c>
      <c r="AU282" s="148" t="s">
        <v>89</v>
      </c>
      <c r="AY282" s="16" t="s">
        <v>151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6" t="s">
        <v>86</v>
      </c>
      <c r="BK282" s="149">
        <f>ROUND(I282*H282,2)</f>
        <v>0</v>
      </c>
      <c r="BL282" s="16" t="s">
        <v>158</v>
      </c>
      <c r="BM282" s="148" t="s">
        <v>1643</v>
      </c>
    </row>
    <row r="283" spans="2:65" s="12" customFormat="1" ht="11.25">
      <c r="B283" s="160"/>
      <c r="D283" s="150" t="s">
        <v>312</v>
      </c>
      <c r="F283" s="162" t="s">
        <v>1644</v>
      </c>
      <c r="H283" s="163">
        <v>17.768000000000001</v>
      </c>
      <c r="I283" s="164"/>
      <c r="L283" s="160"/>
      <c r="M283" s="165"/>
      <c r="T283" s="166"/>
      <c r="AT283" s="161" t="s">
        <v>312</v>
      </c>
      <c r="AU283" s="161" t="s">
        <v>89</v>
      </c>
      <c r="AV283" s="12" t="s">
        <v>89</v>
      </c>
      <c r="AW283" s="12" t="s">
        <v>3</v>
      </c>
      <c r="AX283" s="12" t="s">
        <v>86</v>
      </c>
      <c r="AY283" s="161" t="s">
        <v>151</v>
      </c>
    </row>
    <row r="284" spans="2:65" s="1" customFormat="1" ht="16.5" customHeight="1">
      <c r="B284" s="136"/>
      <c r="C284" s="174" t="s">
        <v>613</v>
      </c>
      <c r="D284" s="174" t="s">
        <v>374</v>
      </c>
      <c r="E284" s="175" t="s">
        <v>1645</v>
      </c>
      <c r="F284" s="176" t="s">
        <v>1646</v>
      </c>
      <c r="G284" s="177" t="s">
        <v>363</v>
      </c>
      <c r="H284" s="178">
        <v>50</v>
      </c>
      <c r="I284" s="179"/>
      <c r="J284" s="180">
        <f>ROUND(I284*H284,2)</f>
        <v>0</v>
      </c>
      <c r="K284" s="176" t="s">
        <v>310</v>
      </c>
      <c r="L284" s="181"/>
      <c r="M284" s="182" t="s">
        <v>1</v>
      </c>
      <c r="N284" s="183" t="s">
        <v>44</v>
      </c>
      <c r="P284" s="146">
        <f>O284*H284</f>
        <v>0</v>
      </c>
      <c r="Q284" s="146">
        <v>5.9999999999999995E-4</v>
      </c>
      <c r="R284" s="146">
        <f>Q284*H284</f>
        <v>0.03</v>
      </c>
      <c r="S284" s="146">
        <v>0</v>
      </c>
      <c r="T284" s="147">
        <f>S284*H284</f>
        <v>0</v>
      </c>
      <c r="AR284" s="148" t="s">
        <v>183</v>
      </c>
      <c r="AT284" s="148" t="s">
        <v>374</v>
      </c>
      <c r="AU284" s="148" t="s">
        <v>89</v>
      </c>
      <c r="AY284" s="16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6" t="s">
        <v>86</v>
      </c>
      <c r="BK284" s="149">
        <f>ROUND(I284*H284,2)</f>
        <v>0</v>
      </c>
      <c r="BL284" s="16" t="s">
        <v>158</v>
      </c>
      <c r="BM284" s="148" t="s">
        <v>1647</v>
      </c>
    </row>
    <row r="285" spans="2:65" s="1" customFormat="1" ht="16.5" customHeight="1">
      <c r="B285" s="136"/>
      <c r="C285" s="137" t="s">
        <v>618</v>
      </c>
      <c r="D285" s="137" t="s">
        <v>154</v>
      </c>
      <c r="E285" s="138" t="s">
        <v>1648</v>
      </c>
      <c r="F285" s="139" t="s">
        <v>1649</v>
      </c>
      <c r="G285" s="140" t="s">
        <v>309</v>
      </c>
      <c r="H285" s="141">
        <v>4.5</v>
      </c>
      <c r="I285" s="142"/>
      <c r="J285" s="143">
        <f>ROUND(I285*H285,2)</f>
        <v>0</v>
      </c>
      <c r="K285" s="139" t="s">
        <v>310</v>
      </c>
      <c r="L285" s="32"/>
      <c r="M285" s="144" t="s">
        <v>1</v>
      </c>
      <c r="N285" s="145" t="s">
        <v>44</v>
      </c>
      <c r="P285" s="146">
        <f>O285*H285</f>
        <v>0</v>
      </c>
      <c r="Q285" s="146">
        <v>2.3010199999999998</v>
      </c>
      <c r="R285" s="146">
        <f>Q285*H285</f>
        <v>10.35459</v>
      </c>
      <c r="S285" s="146">
        <v>0</v>
      </c>
      <c r="T285" s="147">
        <f>S285*H285</f>
        <v>0</v>
      </c>
      <c r="AR285" s="148" t="s">
        <v>158</v>
      </c>
      <c r="AT285" s="148" t="s">
        <v>154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1650</v>
      </c>
    </row>
    <row r="286" spans="2:65" s="12" customFormat="1" ht="11.25">
      <c r="B286" s="160"/>
      <c r="D286" s="150" t="s">
        <v>312</v>
      </c>
      <c r="E286" s="161" t="s">
        <v>1</v>
      </c>
      <c r="F286" s="162" t="s">
        <v>1651</v>
      </c>
      <c r="H286" s="163">
        <v>0.5</v>
      </c>
      <c r="I286" s="164"/>
      <c r="L286" s="160"/>
      <c r="M286" s="165"/>
      <c r="T286" s="166"/>
      <c r="AT286" s="161" t="s">
        <v>312</v>
      </c>
      <c r="AU286" s="161" t="s">
        <v>89</v>
      </c>
      <c r="AV286" s="12" t="s">
        <v>89</v>
      </c>
      <c r="AW286" s="12" t="s">
        <v>35</v>
      </c>
      <c r="AX286" s="12" t="s">
        <v>79</v>
      </c>
      <c r="AY286" s="161" t="s">
        <v>151</v>
      </c>
    </row>
    <row r="287" spans="2:65" s="12" customFormat="1" ht="11.25">
      <c r="B287" s="160"/>
      <c r="D287" s="150" t="s">
        <v>312</v>
      </c>
      <c r="E287" s="161" t="s">
        <v>1</v>
      </c>
      <c r="F287" s="162" t="s">
        <v>1652</v>
      </c>
      <c r="H287" s="163">
        <v>4</v>
      </c>
      <c r="I287" s="164"/>
      <c r="L287" s="160"/>
      <c r="M287" s="165"/>
      <c r="T287" s="166"/>
      <c r="AT287" s="161" t="s">
        <v>312</v>
      </c>
      <c r="AU287" s="161" t="s">
        <v>89</v>
      </c>
      <c r="AV287" s="12" t="s">
        <v>89</v>
      </c>
      <c r="AW287" s="12" t="s">
        <v>35</v>
      </c>
      <c r="AX287" s="12" t="s">
        <v>79</v>
      </c>
      <c r="AY287" s="161" t="s">
        <v>151</v>
      </c>
    </row>
    <row r="288" spans="2:65" s="13" customFormat="1" ht="11.25">
      <c r="B288" s="167"/>
      <c r="D288" s="150" t="s">
        <v>312</v>
      </c>
      <c r="E288" s="168" t="s">
        <v>1</v>
      </c>
      <c r="F288" s="169" t="s">
        <v>320</v>
      </c>
      <c r="H288" s="170">
        <v>4.5</v>
      </c>
      <c r="I288" s="171"/>
      <c r="L288" s="167"/>
      <c r="M288" s="172"/>
      <c r="T288" s="173"/>
      <c r="AT288" s="168" t="s">
        <v>312</v>
      </c>
      <c r="AU288" s="168" t="s">
        <v>89</v>
      </c>
      <c r="AV288" s="13" t="s">
        <v>158</v>
      </c>
      <c r="AW288" s="13" t="s">
        <v>35</v>
      </c>
      <c r="AX288" s="13" t="s">
        <v>86</v>
      </c>
      <c r="AY288" s="168" t="s">
        <v>151</v>
      </c>
    </row>
    <row r="289" spans="2:65" s="1" customFormat="1" ht="16.5" customHeight="1">
      <c r="B289" s="136"/>
      <c r="C289" s="137" t="s">
        <v>623</v>
      </c>
      <c r="D289" s="137" t="s">
        <v>154</v>
      </c>
      <c r="E289" s="138" t="s">
        <v>1653</v>
      </c>
      <c r="F289" s="139" t="s">
        <v>1654</v>
      </c>
      <c r="G289" s="140" t="s">
        <v>309</v>
      </c>
      <c r="H289" s="141">
        <v>147.4</v>
      </c>
      <c r="I289" s="142"/>
      <c r="J289" s="143">
        <f>ROUND(I289*H289,2)</f>
        <v>0</v>
      </c>
      <c r="K289" s="139" t="s">
        <v>310</v>
      </c>
      <c r="L289" s="32"/>
      <c r="M289" s="144" t="s">
        <v>1</v>
      </c>
      <c r="N289" s="145" t="s">
        <v>44</v>
      </c>
      <c r="P289" s="146">
        <f>O289*H289</f>
        <v>0</v>
      </c>
      <c r="Q289" s="146">
        <v>2.5018699999999998</v>
      </c>
      <c r="R289" s="146">
        <f>Q289*H289</f>
        <v>368.77563800000001</v>
      </c>
      <c r="S289" s="146">
        <v>0</v>
      </c>
      <c r="T289" s="147">
        <f>S289*H289</f>
        <v>0</v>
      </c>
      <c r="AR289" s="148" t="s">
        <v>158</v>
      </c>
      <c r="AT289" s="148" t="s">
        <v>154</v>
      </c>
      <c r="AU289" s="148" t="s">
        <v>89</v>
      </c>
      <c r="AY289" s="16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6" t="s">
        <v>86</v>
      </c>
      <c r="BK289" s="149">
        <f>ROUND(I289*H289,2)</f>
        <v>0</v>
      </c>
      <c r="BL289" s="16" t="s">
        <v>158</v>
      </c>
      <c r="BM289" s="148" t="s">
        <v>1655</v>
      </c>
    </row>
    <row r="290" spans="2:65" s="12" customFormat="1" ht="11.25">
      <c r="B290" s="160"/>
      <c r="D290" s="150" t="s">
        <v>312</v>
      </c>
      <c r="E290" s="161" t="s">
        <v>1</v>
      </c>
      <c r="F290" s="162" t="s">
        <v>1656</v>
      </c>
      <c r="H290" s="163">
        <v>146.19999999999999</v>
      </c>
      <c r="I290" s="164"/>
      <c r="L290" s="160"/>
      <c r="M290" s="165"/>
      <c r="T290" s="166"/>
      <c r="AT290" s="161" t="s">
        <v>312</v>
      </c>
      <c r="AU290" s="161" t="s">
        <v>89</v>
      </c>
      <c r="AV290" s="12" t="s">
        <v>89</v>
      </c>
      <c r="AW290" s="12" t="s">
        <v>35</v>
      </c>
      <c r="AX290" s="12" t="s">
        <v>79</v>
      </c>
      <c r="AY290" s="161" t="s">
        <v>151</v>
      </c>
    </row>
    <row r="291" spans="2:65" s="12" customFormat="1" ht="11.25">
      <c r="B291" s="160"/>
      <c r="D291" s="150" t="s">
        <v>312</v>
      </c>
      <c r="E291" s="161" t="s">
        <v>1</v>
      </c>
      <c r="F291" s="162" t="s">
        <v>1657</v>
      </c>
      <c r="H291" s="163">
        <v>1.2</v>
      </c>
      <c r="I291" s="164"/>
      <c r="L291" s="160"/>
      <c r="M291" s="165"/>
      <c r="T291" s="166"/>
      <c r="AT291" s="161" t="s">
        <v>312</v>
      </c>
      <c r="AU291" s="161" t="s">
        <v>89</v>
      </c>
      <c r="AV291" s="12" t="s">
        <v>89</v>
      </c>
      <c r="AW291" s="12" t="s">
        <v>35</v>
      </c>
      <c r="AX291" s="12" t="s">
        <v>79</v>
      </c>
      <c r="AY291" s="161" t="s">
        <v>151</v>
      </c>
    </row>
    <row r="292" spans="2:65" s="13" customFormat="1" ht="11.25">
      <c r="B292" s="167"/>
      <c r="D292" s="150" t="s">
        <v>312</v>
      </c>
      <c r="E292" s="168" t="s">
        <v>1</v>
      </c>
      <c r="F292" s="169" t="s">
        <v>320</v>
      </c>
      <c r="H292" s="170">
        <v>147.4</v>
      </c>
      <c r="I292" s="171"/>
      <c r="L292" s="167"/>
      <c r="M292" s="172"/>
      <c r="T292" s="173"/>
      <c r="AT292" s="168" t="s">
        <v>312</v>
      </c>
      <c r="AU292" s="168" t="s">
        <v>89</v>
      </c>
      <c r="AV292" s="13" t="s">
        <v>158</v>
      </c>
      <c r="AW292" s="13" t="s">
        <v>35</v>
      </c>
      <c r="AX292" s="13" t="s">
        <v>86</v>
      </c>
      <c r="AY292" s="168" t="s">
        <v>151</v>
      </c>
    </row>
    <row r="293" spans="2:65" s="1" customFormat="1" ht="21.75" customHeight="1">
      <c r="B293" s="136"/>
      <c r="C293" s="137" t="s">
        <v>629</v>
      </c>
      <c r="D293" s="137" t="s">
        <v>154</v>
      </c>
      <c r="E293" s="138" t="s">
        <v>1658</v>
      </c>
      <c r="F293" s="139" t="s">
        <v>1659</v>
      </c>
      <c r="G293" s="140" t="s">
        <v>309</v>
      </c>
      <c r="H293" s="141">
        <v>1.4</v>
      </c>
      <c r="I293" s="142"/>
      <c r="J293" s="143">
        <f>ROUND(I293*H293,2)</f>
        <v>0</v>
      </c>
      <c r="K293" s="139" t="s">
        <v>310</v>
      </c>
      <c r="L293" s="32"/>
      <c r="M293" s="144" t="s">
        <v>1</v>
      </c>
      <c r="N293" s="145" t="s">
        <v>44</v>
      </c>
      <c r="P293" s="146">
        <f>O293*H293</f>
        <v>0</v>
      </c>
      <c r="Q293" s="146">
        <v>2.5018699999999998</v>
      </c>
      <c r="R293" s="146">
        <f>Q293*H293</f>
        <v>3.5026179999999996</v>
      </c>
      <c r="S293" s="146">
        <v>0</v>
      </c>
      <c r="T293" s="147">
        <f>S293*H293</f>
        <v>0</v>
      </c>
      <c r="AR293" s="148" t="s">
        <v>158</v>
      </c>
      <c r="AT293" s="148" t="s">
        <v>154</v>
      </c>
      <c r="AU293" s="148" t="s">
        <v>89</v>
      </c>
      <c r="AY293" s="16" t="s">
        <v>151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86</v>
      </c>
      <c r="BK293" s="149">
        <f>ROUND(I293*H293,2)</f>
        <v>0</v>
      </c>
      <c r="BL293" s="16" t="s">
        <v>158</v>
      </c>
      <c r="BM293" s="148" t="s">
        <v>1660</v>
      </c>
    </row>
    <row r="294" spans="2:65" s="12" customFormat="1" ht="11.25">
      <c r="B294" s="160"/>
      <c r="D294" s="150" t="s">
        <v>312</v>
      </c>
      <c r="E294" s="161" t="s">
        <v>1</v>
      </c>
      <c r="F294" s="162" t="s">
        <v>1661</v>
      </c>
      <c r="H294" s="163">
        <v>1.4</v>
      </c>
      <c r="I294" s="164"/>
      <c r="L294" s="160"/>
      <c r="M294" s="165"/>
      <c r="T294" s="166"/>
      <c r="AT294" s="161" t="s">
        <v>312</v>
      </c>
      <c r="AU294" s="161" t="s">
        <v>89</v>
      </c>
      <c r="AV294" s="12" t="s">
        <v>89</v>
      </c>
      <c r="AW294" s="12" t="s">
        <v>35</v>
      </c>
      <c r="AX294" s="12" t="s">
        <v>86</v>
      </c>
      <c r="AY294" s="161" t="s">
        <v>151</v>
      </c>
    </row>
    <row r="295" spans="2:65" s="1" customFormat="1" ht="16.5" customHeight="1">
      <c r="B295" s="136"/>
      <c r="C295" s="137" t="s">
        <v>634</v>
      </c>
      <c r="D295" s="137" t="s">
        <v>154</v>
      </c>
      <c r="E295" s="138" t="s">
        <v>1662</v>
      </c>
      <c r="F295" s="139" t="s">
        <v>1663</v>
      </c>
      <c r="G295" s="140" t="s">
        <v>316</v>
      </c>
      <c r="H295" s="141">
        <v>383.52</v>
      </c>
      <c r="I295" s="142"/>
      <c r="J295" s="143">
        <f>ROUND(I295*H295,2)</f>
        <v>0</v>
      </c>
      <c r="K295" s="139" t="s">
        <v>310</v>
      </c>
      <c r="L295" s="32"/>
      <c r="M295" s="144" t="s">
        <v>1</v>
      </c>
      <c r="N295" s="145" t="s">
        <v>44</v>
      </c>
      <c r="P295" s="146">
        <f>O295*H295</f>
        <v>0</v>
      </c>
      <c r="Q295" s="146">
        <v>4.0000000000000003E-5</v>
      </c>
      <c r="R295" s="146">
        <f>Q295*H295</f>
        <v>1.53408E-2</v>
      </c>
      <c r="S295" s="146">
        <v>0</v>
      </c>
      <c r="T295" s="147">
        <f>S295*H295</f>
        <v>0</v>
      </c>
      <c r="AR295" s="148" t="s">
        <v>158</v>
      </c>
      <c r="AT295" s="148" t="s">
        <v>154</v>
      </c>
      <c r="AU295" s="148" t="s">
        <v>89</v>
      </c>
      <c r="AY295" s="16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6" t="s">
        <v>86</v>
      </c>
      <c r="BK295" s="149">
        <f>ROUND(I295*H295,2)</f>
        <v>0</v>
      </c>
      <c r="BL295" s="16" t="s">
        <v>158</v>
      </c>
      <c r="BM295" s="148" t="s">
        <v>1664</v>
      </c>
    </row>
    <row r="296" spans="2:65" s="12" customFormat="1" ht="11.25">
      <c r="B296" s="160"/>
      <c r="D296" s="150" t="s">
        <v>312</v>
      </c>
      <c r="E296" s="161" t="s">
        <v>1</v>
      </c>
      <c r="F296" s="162" t="s">
        <v>1665</v>
      </c>
      <c r="H296" s="163">
        <v>301.92</v>
      </c>
      <c r="I296" s="164"/>
      <c r="L296" s="160"/>
      <c r="M296" s="165"/>
      <c r="T296" s="166"/>
      <c r="AT296" s="161" t="s">
        <v>312</v>
      </c>
      <c r="AU296" s="161" t="s">
        <v>89</v>
      </c>
      <c r="AV296" s="12" t="s">
        <v>89</v>
      </c>
      <c r="AW296" s="12" t="s">
        <v>35</v>
      </c>
      <c r="AX296" s="12" t="s">
        <v>79</v>
      </c>
      <c r="AY296" s="161" t="s">
        <v>151</v>
      </c>
    </row>
    <row r="297" spans="2:65" s="12" customFormat="1" ht="11.25">
      <c r="B297" s="160"/>
      <c r="D297" s="150" t="s">
        <v>312</v>
      </c>
      <c r="E297" s="161" t="s">
        <v>1</v>
      </c>
      <c r="F297" s="162" t="s">
        <v>1666</v>
      </c>
      <c r="H297" s="163">
        <v>81.599999999999994</v>
      </c>
      <c r="I297" s="164"/>
      <c r="L297" s="160"/>
      <c r="M297" s="165"/>
      <c r="T297" s="166"/>
      <c r="AT297" s="161" t="s">
        <v>312</v>
      </c>
      <c r="AU297" s="161" t="s">
        <v>89</v>
      </c>
      <c r="AV297" s="12" t="s">
        <v>89</v>
      </c>
      <c r="AW297" s="12" t="s">
        <v>35</v>
      </c>
      <c r="AX297" s="12" t="s">
        <v>79</v>
      </c>
      <c r="AY297" s="161" t="s">
        <v>151</v>
      </c>
    </row>
    <row r="298" spans="2:65" s="13" customFormat="1" ht="11.25">
      <c r="B298" s="167"/>
      <c r="D298" s="150" t="s">
        <v>312</v>
      </c>
      <c r="E298" s="168" t="s">
        <v>1</v>
      </c>
      <c r="F298" s="169" t="s">
        <v>320</v>
      </c>
      <c r="H298" s="170">
        <v>383.52</v>
      </c>
      <c r="I298" s="171"/>
      <c r="L298" s="167"/>
      <c r="M298" s="172"/>
      <c r="T298" s="173"/>
      <c r="AT298" s="168" t="s">
        <v>312</v>
      </c>
      <c r="AU298" s="168" t="s">
        <v>89</v>
      </c>
      <c r="AV298" s="13" t="s">
        <v>158</v>
      </c>
      <c r="AW298" s="13" t="s">
        <v>35</v>
      </c>
      <c r="AX298" s="13" t="s">
        <v>86</v>
      </c>
      <c r="AY298" s="168" t="s">
        <v>151</v>
      </c>
    </row>
    <row r="299" spans="2:65" s="1" customFormat="1" ht="16.5" customHeight="1">
      <c r="B299" s="136"/>
      <c r="C299" s="174" t="s">
        <v>640</v>
      </c>
      <c r="D299" s="174" t="s">
        <v>374</v>
      </c>
      <c r="E299" s="175" t="s">
        <v>1667</v>
      </c>
      <c r="F299" s="176" t="s">
        <v>1668</v>
      </c>
      <c r="G299" s="177" t="s">
        <v>377</v>
      </c>
      <c r="H299" s="178">
        <v>24.6</v>
      </c>
      <c r="I299" s="179"/>
      <c r="J299" s="180">
        <f>ROUND(I299*H299,2)</f>
        <v>0</v>
      </c>
      <c r="K299" s="176" t="s">
        <v>310</v>
      </c>
      <c r="L299" s="181"/>
      <c r="M299" s="182" t="s">
        <v>1</v>
      </c>
      <c r="N299" s="183" t="s">
        <v>44</v>
      </c>
      <c r="P299" s="146">
        <f>O299*H299</f>
        <v>0</v>
      </c>
      <c r="Q299" s="146">
        <v>1</v>
      </c>
      <c r="R299" s="146">
        <f>Q299*H299</f>
        <v>24.6</v>
      </c>
      <c r="S299" s="146">
        <v>0</v>
      </c>
      <c r="T299" s="147">
        <f>S299*H299</f>
        <v>0</v>
      </c>
      <c r="AR299" s="148" t="s">
        <v>183</v>
      </c>
      <c r="AT299" s="148" t="s">
        <v>374</v>
      </c>
      <c r="AU299" s="148" t="s">
        <v>89</v>
      </c>
      <c r="AY299" s="16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6" t="s">
        <v>86</v>
      </c>
      <c r="BK299" s="149">
        <f>ROUND(I299*H299,2)</f>
        <v>0</v>
      </c>
      <c r="BL299" s="16" t="s">
        <v>158</v>
      </c>
      <c r="BM299" s="148" t="s">
        <v>1669</v>
      </c>
    </row>
    <row r="300" spans="2:65" s="12" customFormat="1" ht="11.25">
      <c r="B300" s="160"/>
      <c r="D300" s="150" t="s">
        <v>312</v>
      </c>
      <c r="E300" s="161" t="s">
        <v>1</v>
      </c>
      <c r="F300" s="162" t="s">
        <v>1670</v>
      </c>
      <c r="H300" s="163">
        <v>24.6</v>
      </c>
      <c r="I300" s="164"/>
      <c r="L300" s="160"/>
      <c r="M300" s="165"/>
      <c r="T300" s="166"/>
      <c r="AT300" s="161" t="s">
        <v>312</v>
      </c>
      <c r="AU300" s="161" t="s">
        <v>89</v>
      </c>
      <c r="AV300" s="12" t="s">
        <v>89</v>
      </c>
      <c r="AW300" s="12" t="s">
        <v>35</v>
      </c>
      <c r="AX300" s="12" t="s">
        <v>86</v>
      </c>
      <c r="AY300" s="161" t="s">
        <v>151</v>
      </c>
    </row>
    <row r="301" spans="2:65" s="1" customFormat="1" ht="16.5" customHeight="1">
      <c r="B301" s="136"/>
      <c r="C301" s="137" t="s">
        <v>645</v>
      </c>
      <c r="D301" s="137" t="s">
        <v>154</v>
      </c>
      <c r="E301" s="138" t="s">
        <v>614</v>
      </c>
      <c r="F301" s="139" t="s">
        <v>615</v>
      </c>
      <c r="G301" s="140" t="s">
        <v>316</v>
      </c>
      <c r="H301" s="141">
        <v>1.8</v>
      </c>
      <c r="I301" s="142"/>
      <c r="J301" s="143">
        <f>ROUND(I301*H301,2)</f>
        <v>0</v>
      </c>
      <c r="K301" s="139" t="s">
        <v>310</v>
      </c>
      <c r="L301" s="32"/>
      <c r="M301" s="144" t="s">
        <v>1</v>
      </c>
      <c r="N301" s="145" t="s">
        <v>44</v>
      </c>
      <c r="P301" s="146">
        <f>O301*H301</f>
        <v>0</v>
      </c>
      <c r="Q301" s="146">
        <v>1.3999999999999999E-4</v>
      </c>
      <c r="R301" s="146">
        <f>Q301*H301</f>
        <v>2.52E-4</v>
      </c>
      <c r="S301" s="146">
        <v>0</v>
      </c>
      <c r="T301" s="147">
        <f>S301*H301</f>
        <v>0</v>
      </c>
      <c r="AR301" s="148" t="s">
        <v>158</v>
      </c>
      <c r="AT301" s="148" t="s">
        <v>154</v>
      </c>
      <c r="AU301" s="148" t="s">
        <v>89</v>
      </c>
      <c r="AY301" s="16" t="s">
        <v>151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6" t="s">
        <v>86</v>
      </c>
      <c r="BK301" s="149">
        <f>ROUND(I301*H301,2)</f>
        <v>0</v>
      </c>
      <c r="BL301" s="16" t="s">
        <v>158</v>
      </c>
      <c r="BM301" s="148" t="s">
        <v>1671</v>
      </c>
    </row>
    <row r="302" spans="2:65" s="12" customFormat="1" ht="11.25">
      <c r="B302" s="160"/>
      <c r="D302" s="150" t="s">
        <v>312</v>
      </c>
      <c r="E302" s="161" t="s">
        <v>1</v>
      </c>
      <c r="F302" s="162" t="s">
        <v>1672</v>
      </c>
      <c r="H302" s="163">
        <v>1.8</v>
      </c>
      <c r="I302" s="164"/>
      <c r="L302" s="160"/>
      <c r="M302" s="165"/>
      <c r="T302" s="166"/>
      <c r="AT302" s="161" t="s">
        <v>312</v>
      </c>
      <c r="AU302" s="161" t="s">
        <v>89</v>
      </c>
      <c r="AV302" s="12" t="s">
        <v>89</v>
      </c>
      <c r="AW302" s="12" t="s">
        <v>35</v>
      </c>
      <c r="AX302" s="12" t="s">
        <v>86</v>
      </c>
      <c r="AY302" s="161" t="s">
        <v>151</v>
      </c>
    </row>
    <row r="303" spans="2:65" s="1" customFormat="1" ht="21.75" customHeight="1">
      <c r="B303" s="136"/>
      <c r="C303" s="137" t="s">
        <v>650</v>
      </c>
      <c r="D303" s="137" t="s">
        <v>154</v>
      </c>
      <c r="E303" s="138" t="s">
        <v>619</v>
      </c>
      <c r="F303" s="139" t="s">
        <v>620</v>
      </c>
      <c r="G303" s="140" t="s">
        <v>316</v>
      </c>
      <c r="H303" s="141">
        <v>28.8</v>
      </c>
      <c r="I303" s="142"/>
      <c r="J303" s="143">
        <f>ROUND(I303*H303,2)</f>
        <v>0</v>
      </c>
      <c r="K303" s="139" t="s">
        <v>310</v>
      </c>
      <c r="L303" s="32"/>
      <c r="M303" s="144" t="s">
        <v>1</v>
      </c>
      <c r="N303" s="145" t="s">
        <v>44</v>
      </c>
      <c r="P303" s="146">
        <f>O303*H303</f>
        <v>0</v>
      </c>
      <c r="Q303" s="146">
        <v>1.4999999999999999E-4</v>
      </c>
      <c r="R303" s="146">
        <f>Q303*H303</f>
        <v>4.3200000000000001E-3</v>
      </c>
      <c r="S303" s="146">
        <v>0</v>
      </c>
      <c r="T303" s="147">
        <f>S303*H303</f>
        <v>0</v>
      </c>
      <c r="AR303" s="148" t="s">
        <v>158</v>
      </c>
      <c r="AT303" s="148" t="s">
        <v>154</v>
      </c>
      <c r="AU303" s="148" t="s">
        <v>89</v>
      </c>
      <c r="AY303" s="16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6" t="s">
        <v>86</v>
      </c>
      <c r="BK303" s="149">
        <f>ROUND(I303*H303,2)</f>
        <v>0</v>
      </c>
      <c r="BL303" s="16" t="s">
        <v>158</v>
      </c>
      <c r="BM303" s="148" t="s">
        <v>1673</v>
      </c>
    </row>
    <row r="304" spans="2:65" s="12" customFormat="1" ht="11.25">
      <c r="B304" s="160"/>
      <c r="D304" s="150" t="s">
        <v>312</v>
      </c>
      <c r="E304" s="161" t="s">
        <v>1</v>
      </c>
      <c r="F304" s="162" t="s">
        <v>1674</v>
      </c>
      <c r="H304" s="163">
        <v>28.8</v>
      </c>
      <c r="I304" s="164"/>
      <c r="L304" s="160"/>
      <c r="M304" s="165"/>
      <c r="T304" s="166"/>
      <c r="AT304" s="161" t="s">
        <v>312</v>
      </c>
      <c r="AU304" s="161" t="s">
        <v>89</v>
      </c>
      <c r="AV304" s="12" t="s">
        <v>89</v>
      </c>
      <c r="AW304" s="12" t="s">
        <v>35</v>
      </c>
      <c r="AX304" s="12" t="s">
        <v>86</v>
      </c>
      <c r="AY304" s="161" t="s">
        <v>151</v>
      </c>
    </row>
    <row r="305" spans="2:65" s="1" customFormat="1" ht="16.5" customHeight="1">
      <c r="B305" s="136"/>
      <c r="C305" s="174" t="s">
        <v>655</v>
      </c>
      <c r="D305" s="174" t="s">
        <v>374</v>
      </c>
      <c r="E305" s="175" t="s">
        <v>624</v>
      </c>
      <c r="F305" s="176" t="s">
        <v>625</v>
      </c>
      <c r="G305" s="177" t="s">
        <v>377</v>
      </c>
      <c r="H305" s="178">
        <v>2.7</v>
      </c>
      <c r="I305" s="179"/>
      <c r="J305" s="180">
        <f>ROUND(I305*H305,2)</f>
        <v>0</v>
      </c>
      <c r="K305" s="176" t="s">
        <v>310</v>
      </c>
      <c r="L305" s="181"/>
      <c r="M305" s="182" t="s">
        <v>1</v>
      </c>
      <c r="N305" s="183" t="s">
        <v>44</v>
      </c>
      <c r="P305" s="146">
        <f>O305*H305</f>
        <v>0</v>
      </c>
      <c r="Q305" s="146">
        <v>1</v>
      </c>
      <c r="R305" s="146">
        <f>Q305*H305</f>
        <v>2.7</v>
      </c>
      <c r="S305" s="146">
        <v>0</v>
      </c>
      <c r="T305" s="147">
        <f>S305*H305</f>
        <v>0</v>
      </c>
      <c r="AR305" s="148" t="s">
        <v>183</v>
      </c>
      <c r="AT305" s="148" t="s">
        <v>374</v>
      </c>
      <c r="AU305" s="148" t="s">
        <v>89</v>
      </c>
      <c r="AY305" s="16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6" t="s">
        <v>86</v>
      </c>
      <c r="BK305" s="149">
        <f>ROUND(I305*H305,2)</f>
        <v>0</v>
      </c>
      <c r="BL305" s="16" t="s">
        <v>158</v>
      </c>
      <c r="BM305" s="148" t="s">
        <v>1675</v>
      </c>
    </row>
    <row r="306" spans="2:65" s="12" customFormat="1" ht="11.25">
      <c r="B306" s="160"/>
      <c r="D306" s="150" t="s">
        <v>312</v>
      </c>
      <c r="E306" s="161" t="s">
        <v>1</v>
      </c>
      <c r="F306" s="162" t="s">
        <v>1676</v>
      </c>
      <c r="H306" s="163">
        <v>0.3</v>
      </c>
      <c r="I306" s="164"/>
      <c r="L306" s="160"/>
      <c r="M306" s="165"/>
      <c r="T306" s="166"/>
      <c r="AT306" s="161" t="s">
        <v>312</v>
      </c>
      <c r="AU306" s="161" t="s">
        <v>89</v>
      </c>
      <c r="AV306" s="12" t="s">
        <v>89</v>
      </c>
      <c r="AW306" s="12" t="s">
        <v>35</v>
      </c>
      <c r="AX306" s="12" t="s">
        <v>79</v>
      </c>
      <c r="AY306" s="161" t="s">
        <v>151</v>
      </c>
    </row>
    <row r="307" spans="2:65" s="12" customFormat="1" ht="11.25">
      <c r="B307" s="160"/>
      <c r="D307" s="150" t="s">
        <v>312</v>
      </c>
      <c r="E307" s="161" t="s">
        <v>1</v>
      </c>
      <c r="F307" s="162" t="s">
        <v>1677</v>
      </c>
      <c r="H307" s="163">
        <v>2.4</v>
      </c>
      <c r="I307" s="164"/>
      <c r="L307" s="160"/>
      <c r="M307" s="165"/>
      <c r="T307" s="166"/>
      <c r="AT307" s="161" t="s">
        <v>312</v>
      </c>
      <c r="AU307" s="161" t="s">
        <v>89</v>
      </c>
      <c r="AV307" s="12" t="s">
        <v>89</v>
      </c>
      <c r="AW307" s="12" t="s">
        <v>35</v>
      </c>
      <c r="AX307" s="12" t="s">
        <v>79</v>
      </c>
      <c r="AY307" s="161" t="s">
        <v>151</v>
      </c>
    </row>
    <row r="308" spans="2:65" s="13" customFormat="1" ht="11.25">
      <c r="B308" s="167"/>
      <c r="D308" s="150" t="s">
        <v>312</v>
      </c>
      <c r="E308" s="168" t="s">
        <v>281</v>
      </c>
      <c r="F308" s="169" t="s">
        <v>320</v>
      </c>
      <c r="H308" s="170">
        <v>2.7</v>
      </c>
      <c r="I308" s="171"/>
      <c r="L308" s="167"/>
      <c r="M308" s="172"/>
      <c r="T308" s="173"/>
      <c r="AT308" s="168" t="s">
        <v>312</v>
      </c>
      <c r="AU308" s="168" t="s">
        <v>89</v>
      </c>
      <c r="AV308" s="13" t="s">
        <v>158</v>
      </c>
      <c r="AW308" s="13" t="s">
        <v>35</v>
      </c>
      <c r="AX308" s="13" t="s">
        <v>86</v>
      </c>
      <c r="AY308" s="168" t="s">
        <v>151</v>
      </c>
    </row>
    <row r="309" spans="2:65" s="1" customFormat="1" ht="16.5" customHeight="1">
      <c r="B309" s="136"/>
      <c r="C309" s="174" t="s">
        <v>660</v>
      </c>
      <c r="D309" s="174" t="s">
        <v>374</v>
      </c>
      <c r="E309" s="175" t="s">
        <v>630</v>
      </c>
      <c r="F309" s="176" t="s">
        <v>631</v>
      </c>
      <c r="G309" s="177" t="s">
        <v>377</v>
      </c>
      <c r="H309" s="178">
        <v>0.13500000000000001</v>
      </c>
      <c r="I309" s="179"/>
      <c r="J309" s="180">
        <f>ROUND(I309*H309,2)</f>
        <v>0</v>
      </c>
      <c r="K309" s="176" t="s">
        <v>310</v>
      </c>
      <c r="L309" s="181"/>
      <c r="M309" s="182" t="s">
        <v>1</v>
      </c>
      <c r="N309" s="183" t="s">
        <v>44</v>
      </c>
      <c r="P309" s="146">
        <f>O309*H309</f>
        <v>0</v>
      </c>
      <c r="Q309" s="146">
        <v>1</v>
      </c>
      <c r="R309" s="146">
        <f>Q309*H309</f>
        <v>0.13500000000000001</v>
      </c>
      <c r="S309" s="146">
        <v>0</v>
      </c>
      <c r="T309" s="147">
        <f>S309*H309</f>
        <v>0</v>
      </c>
      <c r="AR309" s="148" t="s">
        <v>183</v>
      </c>
      <c r="AT309" s="148" t="s">
        <v>374</v>
      </c>
      <c r="AU309" s="148" t="s">
        <v>89</v>
      </c>
      <c r="AY309" s="16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6" t="s">
        <v>86</v>
      </c>
      <c r="BK309" s="149">
        <f>ROUND(I309*H309,2)</f>
        <v>0</v>
      </c>
      <c r="BL309" s="16" t="s">
        <v>158</v>
      </c>
      <c r="BM309" s="148" t="s">
        <v>1678</v>
      </c>
    </row>
    <row r="310" spans="2:65" s="12" customFormat="1" ht="11.25">
      <c r="B310" s="160"/>
      <c r="D310" s="150" t="s">
        <v>312</v>
      </c>
      <c r="E310" s="161" t="s">
        <v>1</v>
      </c>
      <c r="F310" s="162" t="s">
        <v>633</v>
      </c>
      <c r="H310" s="163">
        <v>0.13500000000000001</v>
      </c>
      <c r="I310" s="164"/>
      <c r="L310" s="160"/>
      <c r="M310" s="165"/>
      <c r="T310" s="166"/>
      <c r="AT310" s="161" t="s">
        <v>312</v>
      </c>
      <c r="AU310" s="161" t="s">
        <v>89</v>
      </c>
      <c r="AV310" s="12" t="s">
        <v>89</v>
      </c>
      <c r="AW310" s="12" t="s">
        <v>35</v>
      </c>
      <c r="AX310" s="12" t="s">
        <v>86</v>
      </c>
      <c r="AY310" s="161" t="s">
        <v>151</v>
      </c>
    </row>
    <row r="311" spans="2:65" s="11" customFormat="1" ht="22.9" customHeight="1">
      <c r="B311" s="124"/>
      <c r="D311" s="125" t="s">
        <v>78</v>
      </c>
      <c r="E311" s="134" t="s">
        <v>163</v>
      </c>
      <c r="F311" s="134" t="s">
        <v>639</v>
      </c>
      <c r="I311" s="127"/>
      <c r="J311" s="135">
        <f>BK311</f>
        <v>0</v>
      </c>
      <c r="L311" s="124"/>
      <c r="M311" s="129"/>
      <c r="P311" s="130">
        <f>SUM(P312:P359)</f>
        <v>0</v>
      </c>
      <c r="R311" s="130">
        <f>SUM(R312:R359)</f>
        <v>151.90254882999997</v>
      </c>
      <c r="T311" s="131">
        <f>SUM(T312:T359)</f>
        <v>0</v>
      </c>
      <c r="AR311" s="125" t="s">
        <v>86</v>
      </c>
      <c r="AT311" s="132" t="s">
        <v>78</v>
      </c>
      <c r="AU311" s="132" t="s">
        <v>86</v>
      </c>
      <c r="AY311" s="125" t="s">
        <v>151</v>
      </c>
      <c r="BK311" s="133">
        <f>SUM(BK312:BK359)</f>
        <v>0</v>
      </c>
    </row>
    <row r="312" spans="2:65" s="1" customFormat="1" ht="16.5" customHeight="1">
      <c r="B312" s="136"/>
      <c r="C312" s="137" t="s">
        <v>665</v>
      </c>
      <c r="D312" s="137" t="s">
        <v>154</v>
      </c>
      <c r="E312" s="138" t="s">
        <v>666</v>
      </c>
      <c r="F312" s="139" t="s">
        <v>667</v>
      </c>
      <c r="G312" s="140" t="s">
        <v>309</v>
      </c>
      <c r="H312" s="141">
        <v>955.8</v>
      </c>
      <c r="I312" s="142"/>
      <c r="J312" s="143">
        <f>ROUND(I312*H312,2)</f>
        <v>0</v>
      </c>
      <c r="K312" s="139" t="s">
        <v>310</v>
      </c>
      <c r="L312" s="32"/>
      <c r="M312" s="144" t="s">
        <v>1</v>
      </c>
      <c r="N312" s="145" t="s">
        <v>44</v>
      </c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AR312" s="148" t="s">
        <v>158</v>
      </c>
      <c r="AT312" s="148" t="s">
        <v>154</v>
      </c>
      <c r="AU312" s="148" t="s">
        <v>89</v>
      </c>
      <c r="AY312" s="16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6" t="s">
        <v>86</v>
      </c>
      <c r="BK312" s="149">
        <f>ROUND(I312*H312,2)</f>
        <v>0</v>
      </c>
      <c r="BL312" s="16" t="s">
        <v>158</v>
      </c>
      <c r="BM312" s="148" t="s">
        <v>1679</v>
      </c>
    </row>
    <row r="313" spans="2:65" s="1" customFormat="1" ht="19.5">
      <c r="B313" s="32"/>
      <c r="D313" s="150" t="s">
        <v>167</v>
      </c>
      <c r="F313" s="151" t="s">
        <v>1680</v>
      </c>
      <c r="I313" s="152"/>
      <c r="L313" s="32"/>
      <c r="M313" s="153"/>
      <c r="T313" s="56"/>
      <c r="AT313" s="16" t="s">
        <v>167</v>
      </c>
      <c r="AU313" s="16" t="s">
        <v>89</v>
      </c>
    </row>
    <row r="314" spans="2:65" s="12" customFormat="1" ht="11.25">
      <c r="B314" s="160"/>
      <c r="D314" s="150" t="s">
        <v>312</v>
      </c>
      <c r="E314" s="161" t="s">
        <v>1</v>
      </c>
      <c r="F314" s="162" t="s">
        <v>1681</v>
      </c>
      <c r="H314" s="163">
        <v>955.8</v>
      </c>
      <c r="I314" s="164"/>
      <c r="L314" s="160"/>
      <c r="M314" s="165"/>
      <c r="T314" s="166"/>
      <c r="AT314" s="161" t="s">
        <v>312</v>
      </c>
      <c r="AU314" s="161" t="s">
        <v>89</v>
      </c>
      <c r="AV314" s="12" t="s">
        <v>89</v>
      </c>
      <c r="AW314" s="12" t="s">
        <v>35</v>
      </c>
      <c r="AX314" s="12" t="s">
        <v>86</v>
      </c>
      <c r="AY314" s="161" t="s">
        <v>151</v>
      </c>
    </row>
    <row r="315" spans="2:65" s="1" customFormat="1" ht="16.5" customHeight="1">
      <c r="B315" s="136"/>
      <c r="C315" s="137" t="s">
        <v>670</v>
      </c>
      <c r="D315" s="137" t="s">
        <v>154</v>
      </c>
      <c r="E315" s="138" t="s">
        <v>671</v>
      </c>
      <c r="F315" s="139" t="s">
        <v>672</v>
      </c>
      <c r="G315" s="140" t="s">
        <v>363</v>
      </c>
      <c r="H315" s="141">
        <v>1518.3</v>
      </c>
      <c r="I315" s="142"/>
      <c r="J315" s="143">
        <f>ROUND(I315*H315,2)</f>
        <v>0</v>
      </c>
      <c r="K315" s="139" t="s">
        <v>310</v>
      </c>
      <c r="L315" s="32"/>
      <c r="M315" s="144" t="s">
        <v>1</v>
      </c>
      <c r="N315" s="145" t="s">
        <v>44</v>
      </c>
      <c r="P315" s="146">
        <f>O315*H315</f>
        <v>0</v>
      </c>
      <c r="Q315" s="146">
        <v>7.26E-3</v>
      </c>
      <c r="R315" s="146">
        <f>Q315*H315</f>
        <v>11.022857999999999</v>
      </c>
      <c r="S315" s="146">
        <v>0</v>
      </c>
      <c r="T315" s="147">
        <f>S315*H315</f>
        <v>0</v>
      </c>
      <c r="AR315" s="148" t="s">
        <v>158</v>
      </c>
      <c r="AT315" s="148" t="s">
        <v>154</v>
      </c>
      <c r="AU315" s="148" t="s">
        <v>89</v>
      </c>
      <c r="AY315" s="16" t="s">
        <v>151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6" t="s">
        <v>86</v>
      </c>
      <c r="BK315" s="149">
        <f>ROUND(I315*H315,2)</f>
        <v>0</v>
      </c>
      <c r="BL315" s="16" t="s">
        <v>158</v>
      </c>
      <c r="BM315" s="148" t="s">
        <v>1682</v>
      </c>
    </row>
    <row r="316" spans="2:65" s="12" customFormat="1" ht="11.25">
      <c r="B316" s="160"/>
      <c r="D316" s="150" t="s">
        <v>312</v>
      </c>
      <c r="E316" s="161" t="s">
        <v>1</v>
      </c>
      <c r="F316" s="162" t="s">
        <v>1683</v>
      </c>
      <c r="H316" s="163">
        <v>1518.3</v>
      </c>
      <c r="I316" s="164"/>
      <c r="L316" s="160"/>
      <c r="M316" s="165"/>
      <c r="T316" s="166"/>
      <c r="AT316" s="161" t="s">
        <v>312</v>
      </c>
      <c r="AU316" s="161" t="s">
        <v>89</v>
      </c>
      <c r="AV316" s="12" t="s">
        <v>89</v>
      </c>
      <c r="AW316" s="12" t="s">
        <v>35</v>
      </c>
      <c r="AX316" s="12" t="s">
        <v>86</v>
      </c>
      <c r="AY316" s="161" t="s">
        <v>151</v>
      </c>
    </row>
    <row r="317" spans="2:65" s="1" customFormat="1" ht="16.5" customHeight="1">
      <c r="B317" s="136"/>
      <c r="C317" s="137" t="s">
        <v>675</v>
      </c>
      <c r="D317" s="137" t="s">
        <v>154</v>
      </c>
      <c r="E317" s="138" t="s">
        <v>676</v>
      </c>
      <c r="F317" s="139" t="s">
        <v>677</v>
      </c>
      <c r="G317" s="140" t="s">
        <v>363</v>
      </c>
      <c r="H317" s="141">
        <v>14.4</v>
      </c>
      <c r="I317" s="142"/>
      <c r="J317" s="143">
        <f>ROUND(I317*H317,2)</f>
        <v>0</v>
      </c>
      <c r="K317" s="139" t="s">
        <v>310</v>
      </c>
      <c r="L317" s="32"/>
      <c r="M317" s="144" t="s">
        <v>1</v>
      </c>
      <c r="N317" s="145" t="s">
        <v>44</v>
      </c>
      <c r="P317" s="146">
        <f>O317*H317</f>
        <v>0</v>
      </c>
      <c r="Q317" s="146">
        <v>8.8800000000000007E-3</v>
      </c>
      <c r="R317" s="146">
        <f>Q317*H317</f>
        <v>0.12787200000000001</v>
      </c>
      <c r="S317" s="146">
        <v>0</v>
      </c>
      <c r="T317" s="147">
        <f>S317*H317</f>
        <v>0</v>
      </c>
      <c r="AR317" s="148" t="s">
        <v>158</v>
      </c>
      <c r="AT317" s="148" t="s">
        <v>154</v>
      </c>
      <c r="AU317" s="148" t="s">
        <v>89</v>
      </c>
      <c r="AY317" s="16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6" t="s">
        <v>86</v>
      </c>
      <c r="BK317" s="149">
        <f>ROUND(I317*H317,2)</f>
        <v>0</v>
      </c>
      <c r="BL317" s="16" t="s">
        <v>158</v>
      </c>
      <c r="BM317" s="148" t="s">
        <v>1684</v>
      </c>
    </row>
    <row r="318" spans="2:65" s="12" customFormat="1" ht="11.25">
      <c r="B318" s="160"/>
      <c r="D318" s="150" t="s">
        <v>312</v>
      </c>
      <c r="E318" s="161" t="s">
        <v>1</v>
      </c>
      <c r="F318" s="162" t="s">
        <v>1685</v>
      </c>
      <c r="H318" s="163">
        <v>14.4</v>
      </c>
      <c r="I318" s="164"/>
      <c r="L318" s="160"/>
      <c r="M318" s="165"/>
      <c r="T318" s="166"/>
      <c r="AT318" s="161" t="s">
        <v>312</v>
      </c>
      <c r="AU318" s="161" t="s">
        <v>89</v>
      </c>
      <c r="AV318" s="12" t="s">
        <v>89</v>
      </c>
      <c r="AW318" s="12" t="s">
        <v>35</v>
      </c>
      <c r="AX318" s="12" t="s">
        <v>86</v>
      </c>
      <c r="AY318" s="161" t="s">
        <v>151</v>
      </c>
    </row>
    <row r="319" spans="2:65" s="1" customFormat="1" ht="16.5" customHeight="1">
      <c r="B319" s="136"/>
      <c r="C319" s="137" t="s">
        <v>680</v>
      </c>
      <c r="D319" s="137" t="s">
        <v>154</v>
      </c>
      <c r="E319" s="138" t="s">
        <v>681</v>
      </c>
      <c r="F319" s="139" t="s">
        <v>682</v>
      </c>
      <c r="G319" s="140" t="s">
        <v>363</v>
      </c>
      <c r="H319" s="141">
        <v>1518.3</v>
      </c>
      <c r="I319" s="142"/>
      <c r="J319" s="143">
        <f>ROUND(I319*H319,2)</f>
        <v>0</v>
      </c>
      <c r="K319" s="139" t="s">
        <v>310</v>
      </c>
      <c r="L319" s="32"/>
      <c r="M319" s="144" t="s">
        <v>1</v>
      </c>
      <c r="N319" s="145" t="s">
        <v>44</v>
      </c>
      <c r="P319" s="146">
        <f>O319*H319</f>
        <v>0</v>
      </c>
      <c r="Q319" s="146">
        <v>8.5999999999999998E-4</v>
      </c>
      <c r="R319" s="146">
        <f>Q319*H319</f>
        <v>1.3057379999999998</v>
      </c>
      <c r="S319" s="146">
        <v>0</v>
      </c>
      <c r="T319" s="147">
        <f>S319*H319</f>
        <v>0</v>
      </c>
      <c r="AR319" s="148" t="s">
        <v>158</v>
      </c>
      <c r="AT319" s="148" t="s">
        <v>154</v>
      </c>
      <c r="AU319" s="148" t="s">
        <v>89</v>
      </c>
      <c r="AY319" s="16" t="s">
        <v>151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6" t="s">
        <v>86</v>
      </c>
      <c r="BK319" s="149">
        <f>ROUND(I319*H319,2)</f>
        <v>0</v>
      </c>
      <c r="BL319" s="16" t="s">
        <v>158</v>
      </c>
      <c r="BM319" s="148" t="s">
        <v>1686</v>
      </c>
    </row>
    <row r="320" spans="2:65" s="1" customFormat="1" ht="19.5">
      <c r="B320" s="32"/>
      <c r="D320" s="150" t="s">
        <v>167</v>
      </c>
      <c r="F320" s="151" t="s">
        <v>1687</v>
      </c>
      <c r="I320" s="152"/>
      <c r="L320" s="32"/>
      <c r="M320" s="153"/>
      <c r="T320" s="56"/>
      <c r="AT320" s="16" t="s">
        <v>167</v>
      </c>
      <c r="AU320" s="16" t="s">
        <v>89</v>
      </c>
    </row>
    <row r="321" spans="2:65" s="12" customFormat="1" ht="11.25">
      <c r="B321" s="160"/>
      <c r="D321" s="150" t="s">
        <v>312</v>
      </c>
      <c r="E321" s="161" t="s">
        <v>1</v>
      </c>
      <c r="F321" s="162" t="s">
        <v>1683</v>
      </c>
      <c r="H321" s="163">
        <v>1518.3</v>
      </c>
      <c r="I321" s="164"/>
      <c r="L321" s="160"/>
      <c r="M321" s="165"/>
      <c r="T321" s="166"/>
      <c r="AT321" s="161" t="s">
        <v>312</v>
      </c>
      <c r="AU321" s="161" t="s">
        <v>89</v>
      </c>
      <c r="AV321" s="12" t="s">
        <v>89</v>
      </c>
      <c r="AW321" s="12" t="s">
        <v>35</v>
      </c>
      <c r="AX321" s="12" t="s">
        <v>86</v>
      </c>
      <c r="AY321" s="161" t="s">
        <v>151</v>
      </c>
    </row>
    <row r="322" spans="2:65" s="1" customFormat="1" ht="16.5" customHeight="1">
      <c r="B322" s="136"/>
      <c r="C322" s="137" t="s">
        <v>684</v>
      </c>
      <c r="D322" s="137" t="s">
        <v>154</v>
      </c>
      <c r="E322" s="138" t="s">
        <v>685</v>
      </c>
      <c r="F322" s="139" t="s">
        <v>686</v>
      </c>
      <c r="G322" s="140" t="s">
        <v>363</v>
      </c>
      <c r="H322" s="141">
        <v>14.4</v>
      </c>
      <c r="I322" s="142"/>
      <c r="J322" s="143">
        <f>ROUND(I322*H322,2)</f>
        <v>0</v>
      </c>
      <c r="K322" s="139" t="s">
        <v>310</v>
      </c>
      <c r="L322" s="32"/>
      <c r="M322" s="144" t="s">
        <v>1</v>
      </c>
      <c r="N322" s="145" t="s">
        <v>44</v>
      </c>
      <c r="P322" s="146">
        <f>O322*H322</f>
        <v>0</v>
      </c>
      <c r="Q322" s="146">
        <v>1.0200000000000001E-3</v>
      </c>
      <c r="R322" s="146">
        <f>Q322*H322</f>
        <v>1.4688000000000001E-2</v>
      </c>
      <c r="S322" s="146">
        <v>0</v>
      </c>
      <c r="T322" s="147">
        <f>S322*H322</f>
        <v>0</v>
      </c>
      <c r="AR322" s="148" t="s">
        <v>158</v>
      </c>
      <c r="AT322" s="148" t="s">
        <v>154</v>
      </c>
      <c r="AU322" s="148" t="s">
        <v>89</v>
      </c>
      <c r="AY322" s="16" t="s">
        <v>151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6" t="s">
        <v>86</v>
      </c>
      <c r="BK322" s="149">
        <f>ROUND(I322*H322,2)</f>
        <v>0</v>
      </c>
      <c r="BL322" s="16" t="s">
        <v>158</v>
      </c>
      <c r="BM322" s="148" t="s">
        <v>1688</v>
      </c>
    </row>
    <row r="323" spans="2:65" s="1" customFormat="1" ht="19.5">
      <c r="B323" s="32"/>
      <c r="D323" s="150" t="s">
        <v>167</v>
      </c>
      <c r="F323" s="151" t="s">
        <v>1687</v>
      </c>
      <c r="I323" s="152"/>
      <c r="L323" s="32"/>
      <c r="M323" s="153"/>
      <c r="T323" s="56"/>
      <c r="AT323" s="16" t="s">
        <v>167</v>
      </c>
      <c r="AU323" s="16" t="s">
        <v>89</v>
      </c>
    </row>
    <row r="324" spans="2:65" s="1" customFormat="1" ht="16.5" customHeight="1">
      <c r="B324" s="136"/>
      <c r="C324" s="137" t="s">
        <v>688</v>
      </c>
      <c r="D324" s="137" t="s">
        <v>154</v>
      </c>
      <c r="E324" s="138" t="s">
        <v>689</v>
      </c>
      <c r="F324" s="139" t="s">
        <v>690</v>
      </c>
      <c r="G324" s="140" t="s">
        <v>377</v>
      </c>
      <c r="H324" s="141">
        <v>24.850999999999999</v>
      </c>
      <c r="I324" s="142"/>
      <c r="J324" s="143">
        <f>ROUND(I324*H324,2)</f>
        <v>0</v>
      </c>
      <c r="K324" s="139" t="s">
        <v>310</v>
      </c>
      <c r="L324" s="32"/>
      <c r="M324" s="144" t="s">
        <v>1</v>
      </c>
      <c r="N324" s="145" t="s">
        <v>44</v>
      </c>
      <c r="P324" s="146">
        <f>O324*H324</f>
        <v>0</v>
      </c>
      <c r="Q324" s="146">
        <v>1.09528</v>
      </c>
      <c r="R324" s="146">
        <f>Q324*H324</f>
        <v>27.218803279999999</v>
      </c>
      <c r="S324" s="146">
        <v>0</v>
      </c>
      <c r="T324" s="147">
        <f>S324*H324</f>
        <v>0</v>
      </c>
      <c r="AR324" s="148" t="s">
        <v>158</v>
      </c>
      <c r="AT324" s="148" t="s">
        <v>154</v>
      </c>
      <c r="AU324" s="148" t="s">
        <v>89</v>
      </c>
      <c r="AY324" s="16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6" t="s">
        <v>86</v>
      </c>
      <c r="BK324" s="149">
        <f>ROUND(I324*H324,2)</f>
        <v>0</v>
      </c>
      <c r="BL324" s="16" t="s">
        <v>158</v>
      </c>
      <c r="BM324" s="148" t="s">
        <v>1689</v>
      </c>
    </row>
    <row r="325" spans="2:65" s="12" customFormat="1" ht="11.25">
      <c r="B325" s="160"/>
      <c r="D325" s="150" t="s">
        <v>312</v>
      </c>
      <c r="E325" s="161" t="s">
        <v>1</v>
      </c>
      <c r="F325" s="162" t="s">
        <v>1690</v>
      </c>
      <c r="H325" s="163">
        <v>24.850999999999999</v>
      </c>
      <c r="I325" s="164"/>
      <c r="L325" s="160"/>
      <c r="M325" s="165"/>
      <c r="T325" s="166"/>
      <c r="AT325" s="161" t="s">
        <v>312</v>
      </c>
      <c r="AU325" s="161" t="s">
        <v>89</v>
      </c>
      <c r="AV325" s="12" t="s">
        <v>89</v>
      </c>
      <c r="AW325" s="12" t="s">
        <v>35</v>
      </c>
      <c r="AX325" s="12" t="s">
        <v>86</v>
      </c>
      <c r="AY325" s="161" t="s">
        <v>151</v>
      </c>
    </row>
    <row r="326" spans="2:65" s="1" customFormat="1" ht="16.5" customHeight="1">
      <c r="B326" s="136"/>
      <c r="C326" s="137" t="s">
        <v>693</v>
      </c>
      <c r="D326" s="137" t="s">
        <v>154</v>
      </c>
      <c r="E326" s="138" t="s">
        <v>694</v>
      </c>
      <c r="F326" s="139" t="s">
        <v>695</v>
      </c>
      <c r="G326" s="140" t="s">
        <v>377</v>
      </c>
      <c r="H326" s="141">
        <v>86.977999999999994</v>
      </c>
      <c r="I326" s="142"/>
      <c r="J326" s="143">
        <f>ROUND(I326*H326,2)</f>
        <v>0</v>
      </c>
      <c r="K326" s="139" t="s">
        <v>310</v>
      </c>
      <c r="L326" s="32"/>
      <c r="M326" s="144" t="s">
        <v>1</v>
      </c>
      <c r="N326" s="145" t="s">
        <v>44</v>
      </c>
      <c r="P326" s="146">
        <f>O326*H326</f>
        <v>0</v>
      </c>
      <c r="Q326" s="146">
        <v>1.0556000000000001</v>
      </c>
      <c r="R326" s="146">
        <f>Q326*H326</f>
        <v>91.813976800000006</v>
      </c>
      <c r="S326" s="146">
        <v>0</v>
      </c>
      <c r="T326" s="147">
        <f>S326*H326</f>
        <v>0</v>
      </c>
      <c r="AR326" s="148" t="s">
        <v>158</v>
      </c>
      <c r="AT326" s="148" t="s">
        <v>154</v>
      </c>
      <c r="AU326" s="148" t="s">
        <v>89</v>
      </c>
      <c r="AY326" s="16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6" t="s">
        <v>86</v>
      </c>
      <c r="BK326" s="149">
        <f>ROUND(I326*H326,2)</f>
        <v>0</v>
      </c>
      <c r="BL326" s="16" t="s">
        <v>158</v>
      </c>
      <c r="BM326" s="148" t="s">
        <v>1691</v>
      </c>
    </row>
    <row r="327" spans="2:65" s="12" customFormat="1" ht="11.25">
      <c r="B327" s="160"/>
      <c r="D327" s="150" t="s">
        <v>312</v>
      </c>
      <c r="E327" s="161" t="s">
        <v>1</v>
      </c>
      <c r="F327" s="162" t="s">
        <v>1692</v>
      </c>
      <c r="H327" s="163">
        <v>86.977999999999994</v>
      </c>
      <c r="I327" s="164"/>
      <c r="L327" s="160"/>
      <c r="M327" s="165"/>
      <c r="T327" s="166"/>
      <c r="AT327" s="161" t="s">
        <v>312</v>
      </c>
      <c r="AU327" s="161" t="s">
        <v>89</v>
      </c>
      <c r="AV327" s="12" t="s">
        <v>89</v>
      </c>
      <c r="AW327" s="12" t="s">
        <v>35</v>
      </c>
      <c r="AX327" s="12" t="s">
        <v>86</v>
      </c>
      <c r="AY327" s="161" t="s">
        <v>151</v>
      </c>
    </row>
    <row r="328" spans="2:65" s="1" customFormat="1" ht="16.5" customHeight="1">
      <c r="B328" s="136"/>
      <c r="C328" s="137" t="s">
        <v>699</v>
      </c>
      <c r="D328" s="137" t="s">
        <v>154</v>
      </c>
      <c r="E328" s="138" t="s">
        <v>1693</v>
      </c>
      <c r="F328" s="139" t="s">
        <v>1694</v>
      </c>
      <c r="G328" s="140" t="s">
        <v>377</v>
      </c>
      <c r="H328" s="141">
        <v>12.425000000000001</v>
      </c>
      <c r="I328" s="142"/>
      <c r="J328" s="143">
        <f>ROUND(I328*H328,2)</f>
        <v>0</v>
      </c>
      <c r="K328" s="139" t="s">
        <v>310</v>
      </c>
      <c r="L328" s="32"/>
      <c r="M328" s="144" t="s">
        <v>1</v>
      </c>
      <c r="N328" s="145" t="s">
        <v>44</v>
      </c>
      <c r="P328" s="146">
        <f>O328*H328</f>
        <v>0</v>
      </c>
      <c r="Q328" s="146">
        <v>1.03955</v>
      </c>
      <c r="R328" s="146">
        <f>Q328*H328</f>
        <v>12.91640875</v>
      </c>
      <c r="S328" s="146">
        <v>0</v>
      </c>
      <c r="T328" s="147">
        <f>S328*H328</f>
        <v>0</v>
      </c>
      <c r="AR328" s="148" t="s">
        <v>158</v>
      </c>
      <c r="AT328" s="148" t="s">
        <v>154</v>
      </c>
      <c r="AU328" s="148" t="s">
        <v>89</v>
      </c>
      <c r="AY328" s="16" t="s">
        <v>151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6" t="s">
        <v>86</v>
      </c>
      <c r="BK328" s="149">
        <f>ROUND(I328*H328,2)</f>
        <v>0</v>
      </c>
      <c r="BL328" s="16" t="s">
        <v>158</v>
      </c>
      <c r="BM328" s="148" t="s">
        <v>1695</v>
      </c>
    </row>
    <row r="329" spans="2:65" s="12" customFormat="1" ht="11.25">
      <c r="B329" s="160"/>
      <c r="D329" s="150" t="s">
        <v>312</v>
      </c>
      <c r="E329" s="161" t="s">
        <v>1</v>
      </c>
      <c r="F329" s="162" t="s">
        <v>1696</v>
      </c>
      <c r="H329" s="163">
        <v>12.425000000000001</v>
      </c>
      <c r="I329" s="164"/>
      <c r="L329" s="160"/>
      <c r="M329" s="165"/>
      <c r="T329" s="166"/>
      <c r="AT329" s="161" t="s">
        <v>312</v>
      </c>
      <c r="AU329" s="161" t="s">
        <v>89</v>
      </c>
      <c r="AV329" s="12" t="s">
        <v>89</v>
      </c>
      <c r="AW329" s="12" t="s">
        <v>35</v>
      </c>
      <c r="AX329" s="12" t="s">
        <v>86</v>
      </c>
      <c r="AY329" s="161" t="s">
        <v>151</v>
      </c>
    </row>
    <row r="330" spans="2:65" s="1" customFormat="1" ht="16.5" customHeight="1">
      <c r="B330" s="136"/>
      <c r="C330" s="137" t="s">
        <v>704</v>
      </c>
      <c r="D330" s="137" t="s">
        <v>154</v>
      </c>
      <c r="E330" s="138" t="s">
        <v>1697</v>
      </c>
      <c r="F330" s="139" t="s">
        <v>1698</v>
      </c>
      <c r="G330" s="140" t="s">
        <v>363</v>
      </c>
      <c r="H330" s="141">
        <v>24</v>
      </c>
      <c r="I330" s="142"/>
      <c r="J330" s="143">
        <f>ROUND(I330*H330,2)</f>
        <v>0</v>
      </c>
      <c r="K330" s="139" t="s">
        <v>1</v>
      </c>
      <c r="L330" s="32"/>
      <c r="M330" s="144" t="s">
        <v>1</v>
      </c>
      <c r="N330" s="145" t="s">
        <v>44</v>
      </c>
      <c r="P330" s="146">
        <f>O330*H330</f>
        <v>0</v>
      </c>
      <c r="Q330" s="146">
        <v>0</v>
      </c>
      <c r="R330" s="146">
        <f>Q330*H330</f>
        <v>0</v>
      </c>
      <c r="S330" s="146">
        <v>0</v>
      </c>
      <c r="T330" s="147">
        <f>S330*H330</f>
        <v>0</v>
      </c>
      <c r="AR330" s="148" t="s">
        <v>158</v>
      </c>
      <c r="AT330" s="148" t="s">
        <v>154</v>
      </c>
      <c r="AU330" s="148" t="s">
        <v>89</v>
      </c>
      <c r="AY330" s="16" t="s">
        <v>151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6" t="s">
        <v>86</v>
      </c>
      <c r="BK330" s="149">
        <f>ROUND(I330*H330,2)</f>
        <v>0</v>
      </c>
      <c r="BL330" s="16" t="s">
        <v>158</v>
      </c>
      <c r="BM330" s="148" t="s">
        <v>1699</v>
      </c>
    </row>
    <row r="331" spans="2:65" s="1" customFormat="1" ht="19.5">
      <c r="B331" s="32"/>
      <c r="D331" s="150" t="s">
        <v>167</v>
      </c>
      <c r="F331" s="151" t="s">
        <v>1700</v>
      </c>
      <c r="I331" s="152"/>
      <c r="L331" s="32"/>
      <c r="M331" s="153"/>
      <c r="T331" s="56"/>
      <c r="AT331" s="16" t="s">
        <v>167</v>
      </c>
      <c r="AU331" s="16" t="s">
        <v>89</v>
      </c>
    </row>
    <row r="332" spans="2:65" s="12" customFormat="1" ht="11.25">
      <c r="B332" s="160"/>
      <c r="D332" s="150" t="s">
        <v>312</v>
      </c>
      <c r="E332" s="161" t="s">
        <v>1</v>
      </c>
      <c r="F332" s="162" t="s">
        <v>1701</v>
      </c>
      <c r="H332" s="163">
        <v>24</v>
      </c>
      <c r="I332" s="164"/>
      <c r="L332" s="160"/>
      <c r="M332" s="165"/>
      <c r="T332" s="166"/>
      <c r="AT332" s="161" t="s">
        <v>312</v>
      </c>
      <c r="AU332" s="161" t="s">
        <v>89</v>
      </c>
      <c r="AV332" s="12" t="s">
        <v>89</v>
      </c>
      <c r="AW332" s="12" t="s">
        <v>35</v>
      </c>
      <c r="AX332" s="12" t="s">
        <v>86</v>
      </c>
      <c r="AY332" s="161" t="s">
        <v>151</v>
      </c>
    </row>
    <row r="333" spans="2:65" s="1" customFormat="1" ht="16.5" customHeight="1">
      <c r="B333" s="136"/>
      <c r="C333" s="137" t="s">
        <v>709</v>
      </c>
      <c r="D333" s="137" t="s">
        <v>154</v>
      </c>
      <c r="E333" s="138" t="s">
        <v>1702</v>
      </c>
      <c r="F333" s="139" t="s">
        <v>1703</v>
      </c>
      <c r="G333" s="140" t="s">
        <v>157</v>
      </c>
      <c r="H333" s="141">
        <v>1</v>
      </c>
      <c r="I333" s="142"/>
      <c r="J333" s="143">
        <f>ROUND(I333*H333,2)</f>
        <v>0</v>
      </c>
      <c r="K333" s="139" t="s">
        <v>1</v>
      </c>
      <c r="L333" s="32"/>
      <c r="M333" s="144" t="s">
        <v>1</v>
      </c>
      <c r="N333" s="145" t="s">
        <v>44</v>
      </c>
      <c r="P333" s="146">
        <f>O333*H333</f>
        <v>0</v>
      </c>
      <c r="Q333" s="146">
        <v>0</v>
      </c>
      <c r="R333" s="146">
        <f>Q333*H333</f>
        <v>0</v>
      </c>
      <c r="S333" s="146">
        <v>0</v>
      </c>
      <c r="T333" s="147">
        <f>S333*H333</f>
        <v>0</v>
      </c>
      <c r="AR333" s="148" t="s">
        <v>158</v>
      </c>
      <c r="AT333" s="148" t="s">
        <v>154</v>
      </c>
      <c r="AU333" s="148" t="s">
        <v>89</v>
      </c>
      <c r="AY333" s="16" t="s">
        <v>151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6" t="s">
        <v>86</v>
      </c>
      <c r="BK333" s="149">
        <f>ROUND(I333*H333,2)</f>
        <v>0</v>
      </c>
      <c r="BL333" s="16" t="s">
        <v>158</v>
      </c>
      <c r="BM333" s="148" t="s">
        <v>1704</v>
      </c>
    </row>
    <row r="334" spans="2:65" s="1" customFormat="1" ht="19.5">
      <c r="B334" s="32"/>
      <c r="D334" s="150" t="s">
        <v>167</v>
      </c>
      <c r="F334" s="151" t="s">
        <v>1705</v>
      </c>
      <c r="I334" s="152"/>
      <c r="L334" s="32"/>
      <c r="M334" s="153"/>
      <c r="T334" s="56"/>
      <c r="AT334" s="16" t="s">
        <v>167</v>
      </c>
      <c r="AU334" s="16" t="s">
        <v>89</v>
      </c>
    </row>
    <row r="335" spans="2:65" s="1" customFormat="1" ht="16.5" customHeight="1">
      <c r="B335" s="136"/>
      <c r="C335" s="137" t="s">
        <v>714</v>
      </c>
      <c r="D335" s="137" t="s">
        <v>154</v>
      </c>
      <c r="E335" s="138" t="s">
        <v>1706</v>
      </c>
      <c r="F335" s="139" t="s">
        <v>1707</v>
      </c>
      <c r="G335" s="140" t="s">
        <v>354</v>
      </c>
      <c r="H335" s="141">
        <v>18</v>
      </c>
      <c r="I335" s="142"/>
      <c r="J335" s="143">
        <f>ROUND(I335*H335,2)</f>
        <v>0</v>
      </c>
      <c r="K335" s="139" t="s">
        <v>310</v>
      </c>
      <c r="L335" s="32"/>
      <c r="M335" s="144" t="s">
        <v>1</v>
      </c>
      <c r="N335" s="145" t="s">
        <v>44</v>
      </c>
      <c r="P335" s="146">
        <f>O335*H335</f>
        <v>0</v>
      </c>
      <c r="Q335" s="146">
        <v>0.17488999999999999</v>
      </c>
      <c r="R335" s="146">
        <f>Q335*H335</f>
        <v>3.1480199999999998</v>
      </c>
      <c r="S335" s="146">
        <v>0</v>
      </c>
      <c r="T335" s="147">
        <f>S335*H335</f>
        <v>0</v>
      </c>
      <c r="AR335" s="148" t="s">
        <v>158</v>
      </c>
      <c r="AT335" s="148" t="s">
        <v>154</v>
      </c>
      <c r="AU335" s="148" t="s">
        <v>89</v>
      </c>
      <c r="AY335" s="16" t="s">
        <v>151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6" t="s">
        <v>86</v>
      </c>
      <c r="BK335" s="149">
        <f>ROUND(I335*H335,2)</f>
        <v>0</v>
      </c>
      <c r="BL335" s="16" t="s">
        <v>158</v>
      </c>
      <c r="BM335" s="148" t="s">
        <v>1708</v>
      </c>
    </row>
    <row r="336" spans="2:65" s="12" customFormat="1" ht="11.25">
      <c r="B336" s="160"/>
      <c r="D336" s="150" t="s">
        <v>312</v>
      </c>
      <c r="E336" s="161" t="s">
        <v>1</v>
      </c>
      <c r="F336" s="162" t="s">
        <v>1709</v>
      </c>
      <c r="H336" s="163">
        <v>10</v>
      </c>
      <c r="I336" s="164"/>
      <c r="L336" s="160"/>
      <c r="M336" s="165"/>
      <c r="T336" s="166"/>
      <c r="AT336" s="161" t="s">
        <v>312</v>
      </c>
      <c r="AU336" s="161" t="s">
        <v>89</v>
      </c>
      <c r="AV336" s="12" t="s">
        <v>89</v>
      </c>
      <c r="AW336" s="12" t="s">
        <v>35</v>
      </c>
      <c r="AX336" s="12" t="s">
        <v>79</v>
      </c>
      <c r="AY336" s="161" t="s">
        <v>151</v>
      </c>
    </row>
    <row r="337" spans="2:65" s="12" customFormat="1" ht="11.25">
      <c r="B337" s="160"/>
      <c r="D337" s="150" t="s">
        <v>312</v>
      </c>
      <c r="E337" s="161" t="s">
        <v>1</v>
      </c>
      <c r="F337" s="162" t="s">
        <v>1710</v>
      </c>
      <c r="H337" s="163">
        <v>4</v>
      </c>
      <c r="I337" s="164"/>
      <c r="L337" s="160"/>
      <c r="M337" s="165"/>
      <c r="T337" s="166"/>
      <c r="AT337" s="161" t="s">
        <v>312</v>
      </c>
      <c r="AU337" s="161" t="s">
        <v>89</v>
      </c>
      <c r="AV337" s="12" t="s">
        <v>89</v>
      </c>
      <c r="AW337" s="12" t="s">
        <v>35</v>
      </c>
      <c r="AX337" s="12" t="s">
        <v>79</v>
      </c>
      <c r="AY337" s="161" t="s">
        <v>151</v>
      </c>
    </row>
    <row r="338" spans="2:65" s="12" customFormat="1" ht="11.25">
      <c r="B338" s="160"/>
      <c r="D338" s="150" t="s">
        <v>312</v>
      </c>
      <c r="E338" s="161" t="s">
        <v>1</v>
      </c>
      <c r="F338" s="162" t="s">
        <v>1711</v>
      </c>
      <c r="H338" s="163">
        <v>4</v>
      </c>
      <c r="I338" s="164"/>
      <c r="L338" s="160"/>
      <c r="M338" s="165"/>
      <c r="T338" s="166"/>
      <c r="AT338" s="161" t="s">
        <v>312</v>
      </c>
      <c r="AU338" s="161" t="s">
        <v>89</v>
      </c>
      <c r="AV338" s="12" t="s">
        <v>89</v>
      </c>
      <c r="AW338" s="12" t="s">
        <v>35</v>
      </c>
      <c r="AX338" s="12" t="s">
        <v>79</v>
      </c>
      <c r="AY338" s="161" t="s">
        <v>151</v>
      </c>
    </row>
    <row r="339" spans="2:65" s="13" customFormat="1" ht="11.25">
      <c r="B339" s="167"/>
      <c r="D339" s="150" t="s">
        <v>312</v>
      </c>
      <c r="E339" s="168" t="s">
        <v>1</v>
      </c>
      <c r="F339" s="169" t="s">
        <v>320</v>
      </c>
      <c r="H339" s="170">
        <v>18</v>
      </c>
      <c r="I339" s="171"/>
      <c r="L339" s="167"/>
      <c r="M339" s="172"/>
      <c r="T339" s="173"/>
      <c r="AT339" s="168" t="s">
        <v>312</v>
      </c>
      <c r="AU339" s="168" t="s">
        <v>89</v>
      </c>
      <c r="AV339" s="13" t="s">
        <v>158</v>
      </c>
      <c r="AW339" s="13" t="s">
        <v>35</v>
      </c>
      <c r="AX339" s="13" t="s">
        <v>86</v>
      </c>
      <c r="AY339" s="168" t="s">
        <v>151</v>
      </c>
    </row>
    <row r="340" spans="2:65" s="1" customFormat="1" ht="16.5" customHeight="1">
      <c r="B340" s="136"/>
      <c r="C340" s="174" t="s">
        <v>718</v>
      </c>
      <c r="D340" s="174" t="s">
        <v>374</v>
      </c>
      <c r="E340" s="175" t="s">
        <v>1712</v>
      </c>
      <c r="F340" s="176" t="s">
        <v>1713</v>
      </c>
      <c r="G340" s="177" t="s">
        <v>354</v>
      </c>
      <c r="H340" s="178">
        <v>8</v>
      </c>
      <c r="I340" s="179"/>
      <c r="J340" s="180">
        <f>ROUND(I340*H340,2)</f>
        <v>0</v>
      </c>
      <c r="K340" s="176" t="s">
        <v>310</v>
      </c>
      <c r="L340" s="181"/>
      <c r="M340" s="182" t="s">
        <v>1</v>
      </c>
      <c r="N340" s="183" t="s">
        <v>44</v>
      </c>
      <c r="P340" s="146">
        <f>O340*H340</f>
        <v>0</v>
      </c>
      <c r="Q340" s="146">
        <v>3.5000000000000001E-3</v>
      </c>
      <c r="R340" s="146">
        <f>Q340*H340</f>
        <v>2.8000000000000001E-2</v>
      </c>
      <c r="S340" s="146">
        <v>0</v>
      </c>
      <c r="T340" s="147">
        <f>S340*H340</f>
        <v>0</v>
      </c>
      <c r="AR340" s="148" t="s">
        <v>183</v>
      </c>
      <c r="AT340" s="148" t="s">
        <v>374</v>
      </c>
      <c r="AU340" s="148" t="s">
        <v>89</v>
      </c>
      <c r="AY340" s="16" t="s">
        <v>151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6" t="s">
        <v>86</v>
      </c>
      <c r="BK340" s="149">
        <f>ROUND(I340*H340,2)</f>
        <v>0</v>
      </c>
      <c r="BL340" s="16" t="s">
        <v>158</v>
      </c>
      <c r="BM340" s="148" t="s">
        <v>1714</v>
      </c>
    </row>
    <row r="341" spans="2:65" s="12" customFormat="1" ht="11.25">
      <c r="B341" s="160"/>
      <c r="D341" s="150" t="s">
        <v>312</v>
      </c>
      <c r="E341" s="161" t="s">
        <v>1</v>
      </c>
      <c r="F341" s="162" t="s">
        <v>183</v>
      </c>
      <c r="H341" s="163">
        <v>8</v>
      </c>
      <c r="I341" s="164"/>
      <c r="L341" s="160"/>
      <c r="M341" s="165"/>
      <c r="T341" s="166"/>
      <c r="AT341" s="161" t="s">
        <v>312</v>
      </c>
      <c r="AU341" s="161" t="s">
        <v>89</v>
      </c>
      <c r="AV341" s="12" t="s">
        <v>89</v>
      </c>
      <c r="AW341" s="12" t="s">
        <v>35</v>
      </c>
      <c r="AX341" s="12" t="s">
        <v>86</v>
      </c>
      <c r="AY341" s="161" t="s">
        <v>151</v>
      </c>
    </row>
    <row r="342" spans="2:65" s="1" customFormat="1" ht="16.5" customHeight="1">
      <c r="B342" s="136"/>
      <c r="C342" s="174" t="s">
        <v>723</v>
      </c>
      <c r="D342" s="174" t="s">
        <v>374</v>
      </c>
      <c r="E342" s="175" t="s">
        <v>1715</v>
      </c>
      <c r="F342" s="176" t="s">
        <v>1716</v>
      </c>
      <c r="G342" s="177" t="s">
        <v>354</v>
      </c>
      <c r="H342" s="178">
        <v>10</v>
      </c>
      <c r="I342" s="179"/>
      <c r="J342" s="180">
        <f>ROUND(I342*H342,2)</f>
        <v>0</v>
      </c>
      <c r="K342" s="176" t="s">
        <v>310</v>
      </c>
      <c r="L342" s="181"/>
      <c r="M342" s="182" t="s">
        <v>1</v>
      </c>
      <c r="N342" s="183" t="s">
        <v>44</v>
      </c>
      <c r="P342" s="146">
        <f>O342*H342</f>
        <v>0</v>
      </c>
      <c r="Q342" s="146">
        <v>8.7999999999999995E-2</v>
      </c>
      <c r="R342" s="146">
        <f>Q342*H342</f>
        <v>0.87999999999999989</v>
      </c>
      <c r="S342" s="146">
        <v>0</v>
      </c>
      <c r="T342" s="147">
        <f>S342*H342</f>
        <v>0</v>
      </c>
      <c r="AR342" s="148" t="s">
        <v>183</v>
      </c>
      <c r="AT342" s="148" t="s">
        <v>374</v>
      </c>
      <c r="AU342" s="148" t="s">
        <v>89</v>
      </c>
      <c r="AY342" s="16" t="s">
        <v>151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6" t="s">
        <v>86</v>
      </c>
      <c r="BK342" s="149">
        <f>ROUND(I342*H342,2)</f>
        <v>0</v>
      </c>
      <c r="BL342" s="16" t="s">
        <v>158</v>
      </c>
      <c r="BM342" s="148" t="s">
        <v>1717</v>
      </c>
    </row>
    <row r="343" spans="2:65" s="1" customFormat="1" ht="16.5" customHeight="1">
      <c r="B343" s="136"/>
      <c r="C343" s="137" t="s">
        <v>729</v>
      </c>
      <c r="D343" s="137" t="s">
        <v>154</v>
      </c>
      <c r="E343" s="138" t="s">
        <v>1718</v>
      </c>
      <c r="F343" s="139" t="s">
        <v>1719</v>
      </c>
      <c r="G343" s="140" t="s">
        <v>349</v>
      </c>
      <c r="H343" s="141">
        <v>25</v>
      </c>
      <c r="I343" s="142"/>
      <c r="J343" s="143">
        <f>ROUND(I343*H343,2)</f>
        <v>0</v>
      </c>
      <c r="K343" s="139" t="s">
        <v>310</v>
      </c>
      <c r="L343" s="32"/>
      <c r="M343" s="144" t="s">
        <v>1</v>
      </c>
      <c r="N343" s="145" t="s">
        <v>44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AR343" s="148" t="s">
        <v>158</v>
      </c>
      <c r="AT343" s="148" t="s">
        <v>154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158</v>
      </c>
      <c r="BM343" s="148" t="s">
        <v>1720</v>
      </c>
    </row>
    <row r="344" spans="2:65" s="1" customFormat="1" ht="19.5">
      <c r="B344" s="32"/>
      <c r="D344" s="150" t="s">
        <v>167</v>
      </c>
      <c r="F344" s="151" t="s">
        <v>1721</v>
      </c>
      <c r="I344" s="152"/>
      <c r="L344" s="32"/>
      <c r="M344" s="153"/>
      <c r="T344" s="56"/>
      <c r="AT344" s="16" t="s">
        <v>167</v>
      </c>
      <c r="AU344" s="16" t="s">
        <v>89</v>
      </c>
    </row>
    <row r="345" spans="2:65" s="1" customFormat="1" ht="16.5" customHeight="1">
      <c r="B345" s="136"/>
      <c r="C345" s="174" t="s">
        <v>735</v>
      </c>
      <c r="D345" s="174" t="s">
        <v>374</v>
      </c>
      <c r="E345" s="175" t="s">
        <v>1722</v>
      </c>
      <c r="F345" s="176" t="s">
        <v>1723</v>
      </c>
      <c r="G345" s="177" t="s">
        <v>354</v>
      </c>
      <c r="H345" s="178">
        <v>250</v>
      </c>
      <c r="I345" s="179"/>
      <c r="J345" s="180">
        <f>ROUND(I345*H345,2)</f>
        <v>0</v>
      </c>
      <c r="K345" s="176" t="s">
        <v>310</v>
      </c>
      <c r="L345" s="181"/>
      <c r="M345" s="182" t="s">
        <v>1</v>
      </c>
      <c r="N345" s="183" t="s">
        <v>44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183</v>
      </c>
      <c r="AT345" s="148" t="s">
        <v>374</v>
      </c>
      <c r="AU345" s="148" t="s">
        <v>89</v>
      </c>
      <c r="AY345" s="16" t="s">
        <v>151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6" t="s">
        <v>86</v>
      </c>
      <c r="BK345" s="149">
        <f>ROUND(I345*H345,2)</f>
        <v>0</v>
      </c>
      <c r="BL345" s="16" t="s">
        <v>158</v>
      </c>
      <c r="BM345" s="148" t="s">
        <v>1724</v>
      </c>
    </row>
    <row r="346" spans="2:65" s="12" customFormat="1" ht="11.25">
      <c r="B346" s="160"/>
      <c r="D346" s="150" t="s">
        <v>312</v>
      </c>
      <c r="E346" s="161" t="s">
        <v>1</v>
      </c>
      <c r="F346" s="162" t="s">
        <v>1725</v>
      </c>
      <c r="H346" s="163">
        <v>250</v>
      </c>
      <c r="I346" s="164"/>
      <c r="L346" s="160"/>
      <c r="M346" s="165"/>
      <c r="T346" s="166"/>
      <c r="AT346" s="161" t="s">
        <v>312</v>
      </c>
      <c r="AU346" s="161" t="s">
        <v>89</v>
      </c>
      <c r="AV346" s="12" t="s">
        <v>89</v>
      </c>
      <c r="AW346" s="12" t="s">
        <v>35</v>
      </c>
      <c r="AX346" s="12" t="s">
        <v>86</v>
      </c>
      <c r="AY346" s="161" t="s">
        <v>151</v>
      </c>
    </row>
    <row r="347" spans="2:65" s="1" customFormat="1" ht="16.5" customHeight="1">
      <c r="B347" s="136"/>
      <c r="C347" s="137" t="s">
        <v>741</v>
      </c>
      <c r="D347" s="137" t="s">
        <v>154</v>
      </c>
      <c r="E347" s="138" t="s">
        <v>1726</v>
      </c>
      <c r="F347" s="139" t="s">
        <v>1727</v>
      </c>
      <c r="G347" s="140" t="s">
        <v>349</v>
      </c>
      <c r="H347" s="141">
        <v>18</v>
      </c>
      <c r="I347" s="142"/>
      <c r="J347" s="143">
        <f>ROUND(I347*H347,2)</f>
        <v>0</v>
      </c>
      <c r="K347" s="139" t="s">
        <v>310</v>
      </c>
      <c r="L347" s="32"/>
      <c r="M347" s="144" t="s">
        <v>1</v>
      </c>
      <c r="N347" s="145" t="s">
        <v>44</v>
      </c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AR347" s="148" t="s">
        <v>158</v>
      </c>
      <c r="AT347" s="148" t="s">
        <v>154</v>
      </c>
      <c r="AU347" s="148" t="s">
        <v>89</v>
      </c>
      <c r="AY347" s="16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6" t="s">
        <v>86</v>
      </c>
      <c r="BK347" s="149">
        <f>ROUND(I347*H347,2)</f>
        <v>0</v>
      </c>
      <c r="BL347" s="16" t="s">
        <v>158</v>
      </c>
      <c r="BM347" s="148" t="s">
        <v>1728</v>
      </c>
    </row>
    <row r="348" spans="2:65" s="12" customFormat="1" ht="11.25">
      <c r="B348" s="160"/>
      <c r="D348" s="150" t="s">
        <v>312</v>
      </c>
      <c r="E348" s="161" t="s">
        <v>1</v>
      </c>
      <c r="F348" s="162" t="s">
        <v>1729</v>
      </c>
      <c r="H348" s="163">
        <v>10</v>
      </c>
      <c r="I348" s="164"/>
      <c r="L348" s="160"/>
      <c r="M348" s="165"/>
      <c r="T348" s="166"/>
      <c r="AT348" s="161" t="s">
        <v>312</v>
      </c>
      <c r="AU348" s="161" t="s">
        <v>89</v>
      </c>
      <c r="AV348" s="12" t="s">
        <v>89</v>
      </c>
      <c r="AW348" s="12" t="s">
        <v>35</v>
      </c>
      <c r="AX348" s="12" t="s">
        <v>79</v>
      </c>
      <c r="AY348" s="161" t="s">
        <v>151</v>
      </c>
    </row>
    <row r="349" spans="2:65" s="12" customFormat="1" ht="11.25">
      <c r="B349" s="160"/>
      <c r="D349" s="150" t="s">
        <v>312</v>
      </c>
      <c r="E349" s="161" t="s">
        <v>1</v>
      </c>
      <c r="F349" s="162" t="s">
        <v>1730</v>
      </c>
      <c r="H349" s="163">
        <v>8</v>
      </c>
      <c r="I349" s="164"/>
      <c r="L349" s="160"/>
      <c r="M349" s="165"/>
      <c r="T349" s="166"/>
      <c r="AT349" s="161" t="s">
        <v>312</v>
      </c>
      <c r="AU349" s="161" t="s">
        <v>89</v>
      </c>
      <c r="AV349" s="12" t="s">
        <v>89</v>
      </c>
      <c r="AW349" s="12" t="s">
        <v>35</v>
      </c>
      <c r="AX349" s="12" t="s">
        <v>79</v>
      </c>
      <c r="AY349" s="161" t="s">
        <v>151</v>
      </c>
    </row>
    <row r="350" spans="2:65" s="13" customFormat="1" ht="11.25">
      <c r="B350" s="167"/>
      <c r="D350" s="150" t="s">
        <v>312</v>
      </c>
      <c r="E350" s="168" t="s">
        <v>1</v>
      </c>
      <c r="F350" s="169" t="s">
        <v>320</v>
      </c>
      <c r="H350" s="170">
        <v>18</v>
      </c>
      <c r="I350" s="171"/>
      <c r="L350" s="167"/>
      <c r="M350" s="172"/>
      <c r="T350" s="173"/>
      <c r="AT350" s="168" t="s">
        <v>312</v>
      </c>
      <c r="AU350" s="168" t="s">
        <v>89</v>
      </c>
      <c r="AV350" s="13" t="s">
        <v>158</v>
      </c>
      <c r="AW350" s="13" t="s">
        <v>35</v>
      </c>
      <c r="AX350" s="13" t="s">
        <v>86</v>
      </c>
      <c r="AY350" s="168" t="s">
        <v>151</v>
      </c>
    </row>
    <row r="351" spans="2:65" s="1" customFormat="1" ht="16.5" customHeight="1">
      <c r="B351" s="136"/>
      <c r="C351" s="174" t="s">
        <v>746</v>
      </c>
      <c r="D351" s="174" t="s">
        <v>374</v>
      </c>
      <c r="E351" s="175" t="s">
        <v>1731</v>
      </c>
      <c r="F351" s="176" t="s">
        <v>1732</v>
      </c>
      <c r="G351" s="177" t="s">
        <v>349</v>
      </c>
      <c r="H351" s="178">
        <v>10</v>
      </c>
      <c r="I351" s="179"/>
      <c r="J351" s="180">
        <f>ROUND(I351*H351,2)</f>
        <v>0</v>
      </c>
      <c r="K351" s="176" t="s">
        <v>310</v>
      </c>
      <c r="L351" s="181"/>
      <c r="M351" s="182" t="s">
        <v>1</v>
      </c>
      <c r="N351" s="183" t="s">
        <v>44</v>
      </c>
      <c r="P351" s="146">
        <f>O351*H351</f>
        <v>0</v>
      </c>
      <c r="Q351" s="146">
        <v>1.5E-3</v>
      </c>
      <c r="R351" s="146">
        <f>Q351*H351</f>
        <v>1.4999999999999999E-2</v>
      </c>
      <c r="S351" s="146">
        <v>0</v>
      </c>
      <c r="T351" s="147">
        <f>S351*H351</f>
        <v>0</v>
      </c>
      <c r="AR351" s="148" t="s">
        <v>183</v>
      </c>
      <c r="AT351" s="148" t="s">
        <v>374</v>
      </c>
      <c r="AU351" s="148" t="s">
        <v>89</v>
      </c>
      <c r="AY351" s="16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6" t="s">
        <v>86</v>
      </c>
      <c r="BK351" s="149">
        <f>ROUND(I351*H351,2)</f>
        <v>0</v>
      </c>
      <c r="BL351" s="16" t="s">
        <v>158</v>
      </c>
      <c r="BM351" s="148" t="s">
        <v>1733</v>
      </c>
    </row>
    <row r="352" spans="2:65" s="1" customFormat="1" ht="16.5" customHeight="1">
      <c r="B352" s="136"/>
      <c r="C352" s="137" t="s">
        <v>750</v>
      </c>
      <c r="D352" s="137" t="s">
        <v>154</v>
      </c>
      <c r="E352" s="138" t="s">
        <v>651</v>
      </c>
      <c r="F352" s="139" t="s">
        <v>652</v>
      </c>
      <c r="G352" s="140" t="s">
        <v>349</v>
      </c>
      <c r="H352" s="141">
        <v>596</v>
      </c>
      <c r="I352" s="142"/>
      <c r="J352" s="143">
        <f>ROUND(I352*H352,2)</f>
        <v>0</v>
      </c>
      <c r="K352" s="139" t="s">
        <v>1</v>
      </c>
      <c r="L352" s="32"/>
      <c r="M352" s="144" t="s">
        <v>1</v>
      </c>
      <c r="N352" s="145" t="s">
        <v>44</v>
      </c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AR352" s="148" t="s">
        <v>158</v>
      </c>
      <c r="AT352" s="148" t="s">
        <v>154</v>
      </c>
      <c r="AU352" s="148" t="s">
        <v>89</v>
      </c>
      <c r="AY352" s="16" t="s">
        <v>151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6" t="s">
        <v>86</v>
      </c>
      <c r="BK352" s="149">
        <f>ROUND(I352*H352,2)</f>
        <v>0</v>
      </c>
      <c r="BL352" s="16" t="s">
        <v>158</v>
      </c>
      <c r="BM352" s="148" t="s">
        <v>1734</v>
      </c>
    </row>
    <row r="353" spans="2:65" s="1" customFormat="1" ht="19.5">
      <c r="B353" s="32"/>
      <c r="D353" s="150" t="s">
        <v>167</v>
      </c>
      <c r="F353" s="151" t="s">
        <v>1735</v>
      </c>
      <c r="I353" s="152"/>
      <c r="L353" s="32"/>
      <c r="M353" s="153"/>
      <c r="T353" s="56"/>
      <c r="AT353" s="16" t="s">
        <v>167</v>
      </c>
      <c r="AU353" s="16" t="s">
        <v>89</v>
      </c>
    </row>
    <row r="354" spans="2:65" s="1" customFormat="1" ht="16.5" customHeight="1">
      <c r="B354" s="136"/>
      <c r="C354" s="137" t="s">
        <v>754</v>
      </c>
      <c r="D354" s="137" t="s">
        <v>154</v>
      </c>
      <c r="E354" s="138" t="s">
        <v>1286</v>
      </c>
      <c r="F354" s="139" t="s">
        <v>701</v>
      </c>
      <c r="G354" s="140" t="s">
        <v>349</v>
      </c>
      <c r="H354" s="141">
        <v>610</v>
      </c>
      <c r="I354" s="142"/>
      <c r="J354" s="143">
        <f>ROUND(I354*H354,2)</f>
        <v>0</v>
      </c>
      <c r="K354" s="139" t="s">
        <v>1</v>
      </c>
      <c r="L354" s="32"/>
      <c r="M354" s="144" t="s">
        <v>1</v>
      </c>
      <c r="N354" s="145" t="s">
        <v>44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158</v>
      </c>
      <c r="AT354" s="148" t="s">
        <v>154</v>
      </c>
      <c r="AU354" s="148" t="s">
        <v>89</v>
      </c>
      <c r="AY354" s="16" t="s">
        <v>151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6" t="s">
        <v>86</v>
      </c>
      <c r="BK354" s="149">
        <f>ROUND(I354*H354,2)</f>
        <v>0</v>
      </c>
      <c r="BL354" s="16" t="s">
        <v>158</v>
      </c>
      <c r="BM354" s="148" t="s">
        <v>1736</v>
      </c>
    </row>
    <row r="355" spans="2:65" s="1" customFormat="1" ht="19.5">
      <c r="B355" s="32"/>
      <c r="D355" s="150" t="s">
        <v>167</v>
      </c>
      <c r="F355" s="151" t="s">
        <v>1737</v>
      </c>
      <c r="I355" s="152"/>
      <c r="L355" s="32"/>
      <c r="M355" s="153"/>
      <c r="T355" s="56"/>
      <c r="AT355" s="16" t="s">
        <v>167</v>
      </c>
      <c r="AU355" s="16" t="s">
        <v>89</v>
      </c>
    </row>
    <row r="356" spans="2:65" s="1" customFormat="1" ht="16.5" customHeight="1">
      <c r="B356" s="136"/>
      <c r="C356" s="137" t="s">
        <v>758</v>
      </c>
      <c r="D356" s="137" t="s">
        <v>154</v>
      </c>
      <c r="E356" s="138" t="s">
        <v>705</v>
      </c>
      <c r="F356" s="139" t="s">
        <v>706</v>
      </c>
      <c r="G356" s="140" t="s">
        <v>363</v>
      </c>
      <c r="H356" s="141">
        <v>39.200000000000003</v>
      </c>
      <c r="I356" s="142"/>
      <c r="J356" s="143">
        <f>ROUND(I356*H356,2)</f>
        <v>0</v>
      </c>
      <c r="K356" s="139" t="s">
        <v>1</v>
      </c>
      <c r="L356" s="32"/>
      <c r="M356" s="144" t="s">
        <v>1</v>
      </c>
      <c r="N356" s="145" t="s">
        <v>44</v>
      </c>
      <c r="P356" s="146">
        <f>O356*H356</f>
        <v>0</v>
      </c>
      <c r="Q356" s="146">
        <v>8.702E-2</v>
      </c>
      <c r="R356" s="146">
        <f>Q356*H356</f>
        <v>3.4111840000000004</v>
      </c>
      <c r="S356" s="146">
        <v>0</v>
      </c>
      <c r="T356" s="147">
        <f>S356*H356</f>
        <v>0</v>
      </c>
      <c r="AR356" s="148" t="s">
        <v>158</v>
      </c>
      <c r="AT356" s="148" t="s">
        <v>154</v>
      </c>
      <c r="AU356" s="148" t="s">
        <v>89</v>
      </c>
      <c r="AY356" s="16" t="s">
        <v>151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6" t="s">
        <v>86</v>
      </c>
      <c r="BK356" s="149">
        <f>ROUND(I356*H356,2)</f>
        <v>0</v>
      </c>
      <c r="BL356" s="16" t="s">
        <v>158</v>
      </c>
      <c r="BM356" s="148" t="s">
        <v>1738</v>
      </c>
    </row>
    <row r="357" spans="2:65" s="12" customFormat="1" ht="11.25">
      <c r="B357" s="160"/>
      <c r="D357" s="150" t="s">
        <v>312</v>
      </c>
      <c r="E357" s="161" t="s">
        <v>1</v>
      </c>
      <c r="F357" s="162" t="s">
        <v>1739</v>
      </c>
      <c r="H357" s="163">
        <v>39.200000000000003</v>
      </c>
      <c r="I357" s="164"/>
      <c r="L357" s="160"/>
      <c r="M357" s="165"/>
      <c r="T357" s="166"/>
      <c r="AT357" s="161" t="s">
        <v>312</v>
      </c>
      <c r="AU357" s="161" t="s">
        <v>89</v>
      </c>
      <c r="AV357" s="12" t="s">
        <v>89</v>
      </c>
      <c r="AW357" s="12" t="s">
        <v>35</v>
      </c>
      <c r="AX357" s="12" t="s">
        <v>79</v>
      </c>
      <c r="AY357" s="161" t="s">
        <v>151</v>
      </c>
    </row>
    <row r="358" spans="2:65" s="13" customFormat="1" ht="11.25">
      <c r="B358" s="167"/>
      <c r="D358" s="150" t="s">
        <v>312</v>
      </c>
      <c r="E358" s="168" t="s">
        <v>1</v>
      </c>
      <c r="F358" s="169" t="s">
        <v>320</v>
      </c>
      <c r="H358" s="170">
        <v>39.200000000000003</v>
      </c>
      <c r="I358" s="171"/>
      <c r="L358" s="167"/>
      <c r="M358" s="172"/>
      <c r="T358" s="173"/>
      <c r="AT358" s="168" t="s">
        <v>312</v>
      </c>
      <c r="AU358" s="168" t="s">
        <v>89</v>
      </c>
      <c r="AV358" s="13" t="s">
        <v>158</v>
      </c>
      <c r="AW358" s="13" t="s">
        <v>35</v>
      </c>
      <c r="AX358" s="13" t="s">
        <v>86</v>
      </c>
      <c r="AY358" s="168" t="s">
        <v>151</v>
      </c>
    </row>
    <row r="359" spans="2:65" s="1" customFormat="1" ht="16.5" customHeight="1">
      <c r="B359" s="136"/>
      <c r="C359" s="137" t="s">
        <v>762</v>
      </c>
      <c r="D359" s="137" t="s">
        <v>154</v>
      </c>
      <c r="E359" s="138" t="s">
        <v>715</v>
      </c>
      <c r="F359" s="139" t="s">
        <v>716</v>
      </c>
      <c r="G359" s="140" t="s">
        <v>363</v>
      </c>
      <c r="H359" s="141">
        <v>39.200000000000003</v>
      </c>
      <c r="I359" s="142"/>
      <c r="J359" s="143">
        <f>ROUND(I359*H359,2)</f>
        <v>0</v>
      </c>
      <c r="K359" s="139" t="s">
        <v>1</v>
      </c>
      <c r="L359" s="32"/>
      <c r="M359" s="144" t="s">
        <v>1</v>
      </c>
      <c r="N359" s="145" t="s">
        <v>44</v>
      </c>
      <c r="P359" s="146">
        <f>O359*H359</f>
        <v>0</v>
      </c>
      <c r="Q359" s="146">
        <v>0</v>
      </c>
      <c r="R359" s="146">
        <f>Q359*H359</f>
        <v>0</v>
      </c>
      <c r="S359" s="146">
        <v>0</v>
      </c>
      <c r="T359" s="147">
        <f>S359*H359</f>
        <v>0</v>
      </c>
      <c r="AR359" s="148" t="s">
        <v>158</v>
      </c>
      <c r="AT359" s="148" t="s">
        <v>154</v>
      </c>
      <c r="AU359" s="148" t="s">
        <v>89</v>
      </c>
      <c r="AY359" s="16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6" t="s">
        <v>86</v>
      </c>
      <c r="BK359" s="149">
        <f>ROUND(I359*H359,2)</f>
        <v>0</v>
      </c>
      <c r="BL359" s="16" t="s">
        <v>158</v>
      </c>
      <c r="BM359" s="148" t="s">
        <v>1740</v>
      </c>
    </row>
    <row r="360" spans="2:65" s="11" customFormat="1" ht="22.9" customHeight="1">
      <c r="B360" s="124"/>
      <c r="D360" s="125" t="s">
        <v>78</v>
      </c>
      <c r="E360" s="134" t="s">
        <v>158</v>
      </c>
      <c r="F360" s="134" t="s">
        <v>722</v>
      </c>
      <c r="I360" s="127"/>
      <c r="J360" s="135">
        <f>BK360</f>
        <v>0</v>
      </c>
      <c r="L360" s="124"/>
      <c r="M360" s="129"/>
      <c r="P360" s="130">
        <f>SUM(P361:P362)</f>
        <v>0</v>
      </c>
      <c r="R360" s="130">
        <f>SUM(R361:R362)</f>
        <v>4.1471999999999998</v>
      </c>
      <c r="T360" s="131">
        <f>SUM(T361:T362)</f>
        <v>0</v>
      </c>
      <c r="AR360" s="125" t="s">
        <v>86</v>
      </c>
      <c r="AT360" s="132" t="s">
        <v>78</v>
      </c>
      <c r="AU360" s="132" t="s">
        <v>86</v>
      </c>
      <c r="AY360" s="125" t="s">
        <v>151</v>
      </c>
      <c r="BK360" s="133">
        <f>SUM(BK361:BK362)</f>
        <v>0</v>
      </c>
    </row>
    <row r="361" spans="2:65" s="1" customFormat="1" ht="16.5" customHeight="1">
      <c r="B361" s="136"/>
      <c r="C361" s="137" t="s">
        <v>767</v>
      </c>
      <c r="D361" s="137" t="s">
        <v>154</v>
      </c>
      <c r="E361" s="138" t="s">
        <v>1741</v>
      </c>
      <c r="F361" s="139" t="s">
        <v>1742</v>
      </c>
      <c r="G361" s="140" t="s">
        <v>309</v>
      </c>
      <c r="H361" s="141">
        <v>1.92</v>
      </c>
      <c r="I361" s="142"/>
      <c r="J361" s="143">
        <f>ROUND(I361*H361,2)</f>
        <v>0</v>
      </c>
      <c r="K361" s="139" t="s">
        <v>310</v>
      </c>
      <c r="L361" s="32"/>
      <c r="M361" s="144" t="s">
        <v>1</v>
      </c>
      <c r="N361" s="145" t="s">
        <v>44</v>
      </c>
      <c r="P361" s="146">
        <f>O361*H361</f>
        <v>0</v>
      </c>
      <c r="Q361" s="146">
        <v>2.16</v>
      </c>
      <c r="R361" s="146">
        <f>Q361*H361</f>
        <v>4.1471999999999998</v>
      </c>
      <c r="S361" s="146">
        <v>0</v>
      </c>
      <c r="T361" s="147">
        <f>S361*H361</f>
        <v>0</v>
      </c>
      <c r="AR361" s="148" t="s">
        <v>158</v>
      </c>
      <c r="AT361" s="148" t="s">
        <v>154</v>
      </c>
      <c r="AU361" s="148" t="s">
        <v>89</v>
      </c>
      <c r="AY361" s="16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6" t="s">
        <v>86</v>
      </c>
      <c r="BK361" s="149">
        <f>ROUND(I361*H361,2)</f>
        <v>0</v>
      </c>
      <c r="BL361" s="16" t="s">
        <v>158</v>
      </c>
      <c r="BM361" s="148" t="s">
        <v>1743</v>
      </c>
    </row>
    <row r="362" spans="2:65" s="12" customFormat="1" ht="11.25">
      <c r="B362" s="160"/>
      <c r="D362" s="150" t="s">
        <v>312</v>
      </c>
      <c r="E362" s="161" t="s">
        <v>1</v>
      </c>
      <c r="F362" s="162" t="s">
        <v>1744</v>
      </c>
      <c r="H362" s="163">
        <v>1.92</v>
      </c>
      <c r="I362" s="164"/>
      <c r="L362" s="160"/>
      <c r="M362" s="165"/>
      <c r="T362" s="166"/>
      <c r="AT362" s="161" t="s">
        <v>312</v>
      </c>
      <c r="AU362" s="161" t="s">
        <v>89</v>
      </c>
      <c r="AV362" s="12" t="s">
        <v>89</v>
      </c>
      <c r="AW362" s="12" t="s">
        <v>35</v>
      </c>
      <c r="AX362" s="12" t="s">
        <v>86</v>
      </c>
      <c r="AY362" s="161" t="s">
        <v>151</v>
      </c>
    </row>
    <row r="363" spans="2:65" s="11" customFormat="1" ht="22.9" customHeight="1">
      <c r="B363" s="124"/>
      <c r="D363" s="125" t="s">
        <v>78</v>
      </c>
      <c r="E363" s="134" t="s">
        <v>183</v>
      </c>
      <c r="F363" s="134" t="s">
        <v>734</v>
      </c>
      <c r="I363" s="127"/>
      <c r="J363" s="135">
        <f>BK363</f>
        <v>0</v>
      </c>
      <c r="L363" s="124"/>
      <c r="M363" s="129"/>
      <c r="P363" s="130">
        <f>SUM(P364:P410)</f>
        <v>0</v>
      </c>
      <c r="R363" s="130">
        <f>SUM(R364:R410)</f>
        <v>9.9669904999999996</v>
      </c>
      <c r="T363" s="131">
        <f>SUM(T364:T410)</f>
        <v>8.1859999999999982</v>
      </c>
      <c r="AR363" s="125" t="s">
        <v>86</v>
      </c>
      <c r="AT363" s="132" t="s">
        <v>78</v>
      </c>
      <c r="AU363" s="132" t="s">
        <v>86</v>
      </c>
      <c r="AY363" s="125" t="s">
        <v>151</v>
      </c>
      <c r="BK363" s="133">
        <f>SUM(BK364:BK410)</f>
        <v>0</v>
      </c>
    </row>
    <row r="364" spans="2:65" s="1" customFormat="1" ht="16.5" customHeight="1">
      <c r="B364" s="136"/>
      <c r="C364" s="137" t="s">
        <v>772</v>
      </c>
      <c r="D364" s="137" t="s">
        <v>154</v>
      </c>
      <c r="E364" s="138" t="s">
        <v>1745</v>
      </c>
      <c r="F364" s="139" t="s">
        <v>1746</v>
      </c>
      <c r="G364" s="140" t="s">
        <v>349</v>
      </c>
      <c r="H364" s="141">
        <v>21</v>
      </c>
      <c r="I364" s="142"/>
      <c r="J364" s="143">
        <f>ROUND(I364*H364,2)</f>
        <v>0</v>
      </c>
      <c r="K364" s="139" t="s">
        <v>310</v>
      </c>
      <c r="L364" s="32"/>
      <c r="M364" s="144" t="s">
        <v>1</v>
      </c>
      <c r="N364" s="145" t="s">
        <v>44</v>
      </c>
      <c r="P364" s="146">
        <f>O364*H364</f>
        <v>0</v>
      </c>
      <c r="Q364" s="146">
        <v>2.0000000000000002E-5</v>
      </c>
      <c r="R364" s="146">
        <f>Q364*H364</f>
        <v>4.2000000000000002E-4</v>
      </c>
      <c r="S364" s="146">
        <v>0</v>
      </c>
      <c r="T364" s="147">
        <f>S364*H364</f>
        <v>0</v>
      </c>
      <c r="AR364" s="148" t="s">
        <v>158</v>
      </c>
      <c r="AT364" s="148" t="s">
        <v>154</v>
      </c>
      <c r="AU364" s="148" t="s">
        <v>89</v>
      </c>
      <c r="AY364" s="16" t="s">
        <v>151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6" t="s">
        <v>86</v>
      </c>
      <c r="BK364" s="149">
        <f>ROUND(I364*H364,2)</f>
        <v>0</v>
      </c>
      <c r="BL364" s="16" t="s">
        <v>158</v>
      </c>
      <c r="BM364" s="148" t="s">
        <v>1747</v>
      </c>
    </row>
    <row r="365" spans="2:65" s="12" customFormat="1" ht="11.25">
      <c r="B365" s="160"/>
      <c r="D365" s="150" t="s">
        <v>312</v>
      </c>
      <c r="E365" s="161" t="s">
        <v>1</v>
      </c>
      <c r="F365" s="162" t="s">
        <v>1748</v>
      </c>
      <c r="H365" s="163">
        <v>21</v>
      </c>
      <c r="I365" s="164"/>
      <c r="L365" s="160"/>
      <c r="M365" s="165"/>
      <c r="T365" s="166"/>
      <c r="AT365" s="161" t="s">
        <v>312</v>
      </c>
      <c r="AU365" s="161" t="s">
        <v>89</v>
      </c>
      <c r="AV365" s="12" t="s">
        <v>89</v>
      </c>
      <c r="AW365" s="12" t="s">
        <v>35</v>
      </c>
      <c r="AX365" s="12" t="s">
        <v>86</v>
      </c>
      <c r="AY365" s="161" t="s">
        <v>151</v>
      </c>
    </row>
    <row r="366" spans="2:65" s="1" customFormat="1" ht="16.5" customHeight="1">
      <c r="B366" s="136"/>
      <c r="C366" s="174" t="s">
        <v>777</v>
      </c>
      <c r="D366" s="174" t="s">
        <v>374</v>
      </c>
      <c r="E366" s="175" t="s">
        <v>1749</v>
      </c>
      <c r="F366" s="176" t="s">
        <v>1750</v>
      </c>
      <c r="G366" s="177" t="s">
        <v>349</v>
      </c>
      <c r="H366" s="178">
        <v>21.315000000000001</v>
      </c>
      <c r="I366" s="179"/>
      <c r="J366" s="180">
        <f>ROUND(I366*H366,2)</f>
        <v>0</v>
      </c>
      <c r="K366" s="176" t="s">
        <v>310</v>
      </c>
      <c r="L366" s="181"/>
      <c r="M366" s="182" t="s">
        <v>1</v>
      </c>
      <c r="N366" s="183" t="s">
        <v>44</v>
      </c>
      <c r="P366" s="146">
        <f>O366*H366</f>
        <v>0</v>
      </c>
      <c r="Q366" s="146">
        <v>1.2699999999999999E-2</v>
      </c>
      <c r="R366" s="146">
        <f>Q366*H366</f>
        <v>0.27070050000000001</v>
      </c>
      <c r="S366" s="146">
        <v>0</v>
      </c>
      <c r="T366" s="147">
        <f>S366*H366</f>
        <v>0</v>
      </c>
      <c r="AR366" s="148" t="s">
        <v>183</v>
      </c>
      <c r="AT366" s="148" t="s">
        <v>374</v>
      </c>
      <c r="AU366" s="148" t="s">
        <v>89</v>
      </c>
      <c r="AY366" s="16" t="s">
        <v>151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6" t="s">
        <v>86</v>
      </c>
      <c r="BK366" s="149">
        <f>ROUND(I366*H366,2)</f>
        <v>0</v>
      </c>
      <c r="BL366" s="16" t="s">
        <v>158</v>
      </c>
      <c r="BM366" s="148" t="s">
        <v>1751</v>
      </c>
    </row>
    <row r="367" spans="2:65" s="12" customFormat="1" ht="11.25">
      <c r="B367" s="160"/>
      <c r="D367" s="150" t="s">
        <v>312</v>
      </c>
      <c r="E367" s="161" t="s">
        <v>1</v>
      </c>
      <c r="F367" s="162" t="s">
        <v>1752</v>
      </c>
      <c r="H367" s="163">
        <v>21</v>
      </c>
      <c r="I367" s="164"/>
      <c r="L367" s="160"/>
      <c r="M367" s="165"/>
      <c r="T367" s="166"/>
      <c r="AT367" s="161" t="s">
        <v>312</v>
      </c>
      <c r="AU367" s="161" t="s">
        <v>89</v>
      </c>
      <c r="AV367" s="12" t="s">
        <v>89</v>
      </c>
      <c r="AW367" s="12" t="s">
        <v>35</v>
      </c>
      <c r="AX367" s="12" t="s">
        <v>86</v>
      </c>
      <c r="AY367" s="161" t="s">
        <v>151</v>
      </c>
    </row>
    <row r="368" spans="2:65" s="12" customFormat="1" ht="11.25">
      <c r="B368" s="160"/>
      <c r="D368" s="150" t="s">
        <v>312</v>
      </c>
      <c r="F368" s="162" t="s">
        <v>1753</v>
      </c>
      <c r="H368" s="163">
        <v>21.315000000000001</v>
      </c>
      <c r="I368" s="164"/>
      <c r="L368" s="160"/>
      <c r="M368" s="165"/>
      <c r="T368" s="166"/>
      <c r="AT368" s="161" t="s">
        <v>312</v>
      </c>
      <c r="AU368" s="161" t="s">
        <v>89</v>
      </c>
      <c r="AV368" s="12" t="s">
        <v>89</v>
      </c>
      <c r="AW368" s="12" t="s">
        <v>3</v>
      </c>
      <c r="AX368" s="12" t="s">
        <v>86</v>
      </c>
      <c r="AY368" s="161" t="s">
        <v>151</v>
      </c>
    </row>
    <row r="369" spans="2:65" s="1" customFormat="1" ht="16.5" customHeight="1">
      <c r="B369" s="136"/>
      <c r="C369" s="137" t="s">
        <v>782</v>
      </c>
      <c r="D369" s="137" t="s">
        <v>154</v>
      </c>
      <c r="E369" s="138" t="s">
        <v>1754</v>
      </c>
      <c r="F369" s="139" t="s">
        <v>1755</v>
      </c>
      <c r="G369" s="140" t="s">
        <v>349</v>
      </c>
      <c r="H369" s="141">
        <v>23</v>
      </c>
      <c r="I369" s="142"/>
      <c r="J369" s="143">
        <f>ROUND(I369*H369,2)</f>
        <v>0</v>
      </c>
      <c r="K369" s="139" t="s">
        <v>310</v>
      </c>
      <c r="L369" s="32"/>
      <c r="M369" s="144" t="s">
        <v>1</v>
      </c>
      <c r="N369" s="145" t="s">
        <v>44</v>
      </c>
      <c r="P369" s="146">
        <f>O369*H369</f>
        <v>0</v>
      </c>
      <c r="Q369" s="146">
        <v>0</v>
      </c>
      <c r="R369" s="146">
        <f>Q369*H369</f>
        <v>0</v>
      </c>
      <c r="S369" s="146">
        <v>0.03</v>
      </c>
      <c r="T369" s="147">
        <f>S369*H369</f>
        <v>0.69</v>
      </c>
      <c r="AR369" s="148" t="s">
        <v>158</v>
      </c>
      <c r="AT369" s="148" t="s">
        <v>154</v>
      </c>
      <c r="AU369" s="148" t="s">
        <v>89</v>
      </c>
      <c r="AY369" s="16" t="s">
        <v>151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6" t="s">
        <v>86</v>
      </c>
      <c r="BK369" s="149">
        <f>ROUND(I369*H369,2)</f>
        <v>0</v>
      </c>
      <c r="BL369" s="16" t="s">
        <v>158</v>
      </c>
      <c r="BM369" s="148" t="s">
        <v>1756</v>
      </c>
    </row>
    <row r="370" spans="2:65" s="1" customFormat="1" ht="19.5">
      <c r="B370" s="32"/>
      <c r="D370" s="150" t="s">
        <v>167</v>
      </c>
      <c r="F370" s="151" t="s">
        <v>1757</v>
      </c>
      <c r="I370" s="152"/>
      <c r="L370" s="32"/>
      <c r="M370" s="153"/>
      <c r="T370" s="56"/>
      <c r="AT370" s="16" t="s">
        <v>167</v>
      </c>
      <c r="AU370" s="16" t="s">
        <v>89</v>
      </c>
    </row>
    <row r="371" spans="2:65" s="1" customFormat="1" ht="16.5" customHeight="1">
      <c r="B371" s="136"/>
      <c r="C371" s="137" t="s">
        <v>787</v>
      </c>
      <c r="D371" s="137" t="s">
        <v>154</v>
      </c>
      <c r="E371" s="138" t="s">
        <v>1758</v>
      </c>
      <c r="F371" s="139" t="s">
        <v>1759</v>
      </c>
      <c r="G371" s="140" t="s">
        <v>354</v>
      </c>
      <c r="H371" s="141">
        <v>1</v>
      </c>
      <c r="I371" s="142"/>
      <c r="J371" s="143">
        <f>ROUND(I371*H371,2)</f>
        <v>0</v>
      </c>
      <c r="K371" s="139" t="s">
        <v>310</v>
      </c>
      <c r="L371" s="32"/>
      <c r="M371" s="144" t="s">
        <v>1</v>
      </c>
      <c r="N371" s="145" t="s">
        <v>44</v>
      </c>
      <c r="P371" s="146">
        <f>O371*H371</f>
        <v>0</v>
      </c>
      <c r="Q371" s="146">
        <v>1E-4</v>
      </c>
      <c r="R371" s="146">
        <f>Q371*H371</f>
        <v>1E-4</v>
      </c>
      <c r="S371" s="146">
        <v>0</v>
      </c>
      <c r="T371" s="147">
        <f>S371*H371</f>
        <v>0</v>
      </c>
      <c r="AR371" s="148" t="s">
        <v>158</v>
      </c>
      <c r="AT371" s="148" t="s">
        <v>154</v>
      </c>
      <c r="AU371" s="148" t="s">
        <v>89</v>
      </c>
      <c r="AY371" s="16" t="s">
        <v>151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6" t="s">
        <v>86</v>
      </c>
      <c r="BK371" s="149">
        <f>ROUND(I371*H371,2)</f>
        <v>0</v>
      </c>
      <c r="BL371" s="16" t="s">
        <v>158</v>
      </c>
      <c r="BM371" s="148" t="s">
        <v>1760</v>
      </c>
    </row>
    <row r="372" spans="2:65" s="1" customFormat="1" ht="19.5">
      <c r="B372" s="32"/>
      <c r="D372" s="150" t="s">
        <v>167</v>
      </c>
      <c r="F372" s="151" t="s">
        <v>1761</v>
      </c>
      <c r="I372" s="152"/>
      <c r="L372" s="32"/>
      <c r="M372" s="153"/>
      <c r="T372" s="56"/>
      <c r="AT372" s="16" t="s">
        <v>167</v>
      </c>
      <c r="AU372" s="16" t="s">
        <v>89</v>
      </c>
    </row>
    <row r="373" spans="2:65" s="1" customFormat="1" ht="16.5" customHeight="1">
      <c r="B373" s="136"/>
      <c r="C373" s="174" t="s">
        <v>791</v>
      </c>
      <c r="D373" s="174" t="s">
        <v>374</v>
      </c>
      <c r="E373" s="175" t="s">
        <v>1762</v>
      </c>
      <c r="F373" s="176" t="s">
        <v>1763</v>
      </c>
      <c r="G373" s="177" t="s">
        <v>354</v>
      </c>
      <c r="H373" s="178">
        <v>1</v>
      </c>
      <c r="I373" s="179"/>
      <c r="J373" s="180">
        <f>ROUND(I373*H373,2)</f>
        <v>0</v>
      </c>
      <c r="K373" s="176" t="s">
        <v>310</v>
      </c>
      <c r="L373" s="181"/>
      <c r="M373" s="182" t="s">
        <v>1</v>
      </c>
      <c r="N373" s="183" t="s">
        <v>44</v>
      </c>
      <c r="P373" s="146">
        <f>O373*H373</f>
        <v>0</v>
      </c>
      <c r="Q373" s="146">
        <v>1.1999999999999999E-3</v>
      </c>
      <c r="R373" s="146">
        <f>Q373*H373</f>
        <v>1.1999999999999999E-3</v>
      </c>
      <c r="S373" s="146">
        <v>0</v>
      </c>
      <c r="T373" s="147">
        <f>S373*H373</f>
        <v>0</v>
      </c>
      <c r="AR373" s="148" t="s">
        <v>183</v>
      </c>
      <c r="AT373" s="148" t="s">
        <v>374</v>
      </c>
      <c r="AU373" s="148" t="s">
        <v>89</v>
      </c>
      <c r="AY373" s="16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6" t="s">
        <v>86</v>
      </c>
      <c r="BK373" s="149">
        <f>ROUND(I373*H373,2)</f>
        <v>0</v>
      </c>
      <c r="BL373" s="16" t="s">
        <v>158</v>
      </c>
      <c r="BM373" s="148" t="s">
        <v>1764</v>
      </c>
    </row>
    <row r="374" spans="2:65" s="1" customFormat="1" ht="16.5" customHeight="1">
      <c r="B374" s="136"/>
      <c r="C374" s="137" t="s">
        <v>796</v>
      </c>
      <c r="D374" s="137" t="s">
        <v>154</v>
      </c>
      <c r="E374" s="138" t="s">
        <v>1765</v>
      </c>
      <c r="F374" s="139" t="s">
        <v>1766</v>
      </c>
      <c r="G374" s="140" t="s">
        <v>309</v>
      </c>
      <c r="H374" s="141">
        <v>3.8</v>
      </c>
      <c r="I374" s="142"/>
      <c r="J374" s="143">
        <f>ROUND(I374*H374,2)</f>
        <v>0</v>
      </c>
      <c r="K374" s="139" t="s">
        <v>310</v>
      </c>
      <c r="L374" s="32"/>
      <c r="M374" s="144" t="s">
        <v>1</v>
      </c>
      <c r="N374" s="145" t="s">
        <v>44</v>
      </c>
      <c r="P374" s="146">
        <f>O374*H374</f>
        <v>0</v>
      </c>
      <c r="Q374" s="146">
        <v>0</v>
      </c>
      <c r="R374" s="146">
        <f>Q374*H374</f>
        <v>0</v>
      </c>
      <c r="S374" s="146">
        <v>1.92</v>
      </c>
      <c r="T374" s="147">
        <f>S374*H374</f>
        <v>7.2959999999999994</v>
      </c>
      <c r="AR374" s="148" t="s">
        <v>158</v>
      </c>
      <c r="AT374" s="148" t="s">
        <v>154</v>
      </c>
      <c r="AU374" s="148" t="s">
        <v>89</v>
      </c>
      <c r="AY374" s="16" t="s">
        <v>151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6" t="s">
        <v>86</v>
      </c>
      <c r="BK374" s="149">
        <f>ROUND(I374*H374,2)</f>
        <v>0</v>
      </c>
      <c r="BL374" s="16" t="s">
        <v>158</v>
      </c>
      <c r="BM374" s="148" t="s">
        <v>1767</v>
      </c>
    </row>
    <row r="375" spans="2:65" s="12" customFormat="1" ht="11.25">
      <c r="B375" s="160"/>
      <c r="D375" s="150" t="s">
        <v>312</v>
      </c>
      <c r="E375" s="161" t="s">
        <v>1</v>
      </c>
      <c r="F375" s="162" t="s">
        <v>1768</v>
      </c>
      <c r="H375" s="163">
        <v>3.8</v>
      </c>
      <c r="I375" s="164"/>
      <c r="L375" s="160"/>
      <c r="M375" s="165"/>
      <c r="T375" s="166"/>
      <c r="AT375" s="161" t="s">
        <v>312</v>
      </c>
      <c r="AU375" s="161" t="s">
        <v>89</v>
      </c>
      <c r="AV375" s="12" t="s">
        <v>89</v>
      </c>
      <c r="AW375" s="12" t="s">
        <v>35</v>
      </c>
      <c r="AX375" s="12" t="s">
        <v>86</v>
      </c>
      <c r="AY375" s="161" t="s">
        <v>151</v>
      </c>
    </row>
    <row r="376" spans="2:65" s="1" customFormat="1" ht="16.5" customHeight="1">
      <c r="B376" s="136"/>
      <c r="C376" s="137" t="s">
        <v>801</v>
      </c>
      <c r="D376" s="137" t="s">
        <v>154</v>
      </c>
      <c r="E376" s="138" t="s">
        <v>1769</v>
      </c>
      <c r="F376" s="139" t="s">
        <v>1770</v>
      </c>
      <c r="G376" s="140" t="s">
        <v>1771</v>
      </c>
      <c r="H376" s="141">
        <v>1</v>
      </c>
      <c r="I376" s="142"/>
      <c r="J376" s="143">
        <f>ROUND(I376*H376,2)</f>
        <v>0</v>
      </c>
      <c r="K376" s="139" t="s">
        <v>310</v>
      </c>
      <c r="L376" s="32"/>
      <c r="M376" s="144" t="s">
        <v>1</v>
      </c>
      <c r="N376" s="145" t="s">
        <v>44</v>
      </c>
      <c r="P376" s="146">
        <f>O376*H376</f>
        <v>0</v>
      </c>
      <c r="Q376" s="146">
        <v>3.1E-4</v>
      </c>
      <c r="R376" s="146">
        <f>Q376*H376</f>
        <v>3.1E-4</v>
      </c>
      <c r="S376" s="146">
        <v>0</v>
      </c>
      <c r="T376" s="147">
        <f>S376*H376</f>
        <v>0</v>
      </c>
      <c r="AR376" s="148" t="s">
        <v>158</v>
      </c>
      <c r="AT376" s="148" t="s">
        <v>154</v>
      </c>
      <c r="AU376" s="148" t="s">
        <v>89</v>
      </c>
      <c r="AY376" s="16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6" t="s">
        <v>86</v>
      </c>
      <c r="BK376" s="149">
        <f>ROUND(I376*H376,2)</f>
        <v>0</v>
      </c>
      <c r="BL376" s="16" t="s">
        <v>158</v>
      </c>
      <c r="BM376" s="148" t="s">
        <v>1772</v>
      </c>
    </row>
    <row r="377" spans="2:65" s="12" customFormat="1" ht="11.25">
      <c r="B377" s="160"/>
      <c r="D377" s="150" t="s">
        <v>312</v>
      </c>
      <c r="E377" s="161" t="s">
        <v>1</v>
      </c>
      <c r="F377" s="162" t="s">
        <v>1773</v>
      </c>
      <c r="H377" s="163">
        <v>1</v>
      </c>
      <c r="I377" s="164"/>
      <c r="L377" s="160"/>
      <c r="M377" s="165"/>
      <c r="T377" s="166"/>
      <c r="AT377" s="161" t="s">
        <v>312</v>
      </c>
      <c r="AU377" s="161" t="s">
        <v>89</v>
      </c>
      <c r="AV377" s="12" t="s">
        <v>89</v>
      </c>
      <c r="AW377" s="12" t="s">
        <v>35</v>
      </c>
      <c r="AX377" s="12" t="s">
        <v>86</v>
      </c>
      <c r="AY377" s="161" t="s">
        <v>151</v>
      </c>
    </row>
    <row r="378" spans="2:65" s="1" customFormat="1" ht="16.5" customHeight="1">
      <c r="B378" s="136"/>
      <c r="C378" s="137" t="s">
        <v>806</v>
      </c>
      <c r="D378" s="137" t="s">
        <v>154</v>
      </c>
      <c r="E378" s="138" t="s">
        <v>1774</v>
      </c>
      <c r="F378" s="139" t="s">
        <v>1775</v>
      </c>
      <c r="G378" s="140" t="s">
        <v>349</v>
      </c>
      <c r="H378" s="141">
        <v>21</v>
      </c>
      <c r="I378" s="142"/>
      <c r="J378" s="143">
        <f>ROUND(I378*H378,2)</f>
        <v>0</v>
      </c>
      <c r="K378" s="139" t="s">
        <v>310</v>
      </c>
      <c r="L378" s="32"/>
      <c r="M378" s="144" t="s">
        <v>1</v>
      </c>
      <c r="N378" s="145" t="s">
        <v>44</v>
      </c>
      <c r="P378" s="146">
        <f>O378*H378</f>
        <v>0</v>
      </c>
      <c r="Q378" s="146">
        <v>0</v>
      </c>
      <c r="R378" s="146">
        <f>Q378*H378</f>
        <v>0</v>
      </c>
      <c r="S378" s="146">
        <v>0</v>
      </c>
      <c r="T378" s="147">
        <f>S378*H378</f>
        <v>0</v>
      </c>
      <c r="AR378" s="148" t="s">
        <v>158</v>
      </c>
      <c r="AT378" s="148" t="s">
        <v>154</v>
      </c>
      <c r="AU378" s="148" t="s">
        <v>89</v>
      </c>
      <c r="AY378" s="16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6" t="s">
        <v>86</v>
      </c>
      <c r="BK378" s="149">
        <f>ROUND(I378*H378,2)</f>
        <v>0</v>
      </c>
      <c r="BL378" s="16" t="s">
        <v>158</v>
      </c>
      <c r="BM378" s="148" t="s">
        <v>1776</v>
      </c>
    </row>
    <row r="379" spans="2:65" s="1" customFormat="1" ht="19.5">
      <c r="B379" s="32"/>
      <c r="D379" s="150" t="s">
        <v>167</v>
      </c>
      <c r="F379" s="151" t="s">
        <v>1777</v>
      </c>
      <c r="I379" s="152"/>
      <c r="L379" s="32"/>
      <c r="M379" s="153"/>
      <c r="T379" s="56"/>
      <c r="AT379" s="16" t="s">
        <v>167</v>
      </c>
      <c r="AU379" s="16" t="s">
        <v>89</v>
      </c>
    </row>
    <row r="380" spans="2:65" s="1" customFormat="1" ht="16.5" customHeight="1">
      <c r="B380" s="136"/>
      <c r="C380" s="137" t="s">
        <v>810</v>
      </c>
      <c r="D380" s="137" t="s">
        <v>154</v>
      </c>
      <c r="E380" s="138" t="s">
        <v>1778</v>
      </c>
      <c r="F380" s="139" t="s">
        <v>1779</v>
      </c>
      <c r="G380" s="140" t="s">
        <v>354</v>
      </c>
      <c r="H380" s="141">
        <v>6</v>
      </c>
      <c r="I380" s="142"/>
      <c r="J380" s="143">
        <f>ROUND(I380*H380,2)</f>
        <v>0</v>
      </c>
      <c r="K380" s="139" t="s">
        <v>310</v>
      </c>
      <c r="L380" s="32"/>
      <c r="M380" s="144" t="s">
        <v>1</v>
      </c>
      <c r="N380" s="145" t="s">
        <v>44</v>
      </c>
      <c r="P380" s="146">
        <f>O380*H380</f>
        <v>0</v>
      </c>
      <c r="Q380" s="146">
        <v>1.0189999999999999E-2</v>
      </c>
      <c r="R380" s="146">
        <f>Q380*H380</f>
        <v>6.114E-2</v>
      </c>
      <c r="S380" s="146">
        <v>0</v>
      </c>
      <c r="T380" s="147">
        <f>S380*H380</f>
        <v>0</v>
      </c>
      <c r="AR380" s="148" t="s">
        <v>158</v>
      </c>
      <c r="AT380" s="148" t="s">
        <v>154</v>
      </c>
      <c r="AU380" s="148" t="s">
        <v>89</v>
      </c>
      <c r="AY380" s="16" t="s">
        <v>151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6" t="s">
        <v>86</v>
      </c>
      <c r="BK380" s="149">
        <f>ROUND(I380*H380,2)</f>
        <v>0</v>
      </c>
      <c r="BL380" s="16" t="s">
        <v>158</v>
      </c>
      <c r="BM380" s="148" t="s">
        <v>1780</v>
      </c>
    </row>
    <row r="381" spans="2:65" s="1" customFormat="1" ht="16.5" customHeight="1">
      <c r="B381" s="136"/>
      <c r="C381" s="174" t="s">
        <v>815</v>
      </c>
      <c r="D381" s="174" t="s">
        <v>374</v>
      </c>
      <c r="E381" s="175" t="s">
        <v>1781</v>
      </c>
      <c r="F381" s="176" t="s">
        <v>1782</v>
      </c>
      <c r="G381" s="177" t="s">
        <v>354</v>
      </c>
      <c r="H381" s="178">
        <v>4</v>
      </c>
      <c r="I381" s="179"/>
      <c r="J381" s="180">
        <f>ROUND(I381*H381,2)</f>
        <v>0</v>
      </c>
      <c r="K381" s="176" t="s">
        <v>1</v>
      </c>
      <c r="L381" s="181"/>
      <c r="M381" s="182" t="s">
        <v>1</v>
      </c>
      <c r="N381" s="183" t="s">
        <v>44</v>
      </c>
      <c r="P381" s="146">
        <f>O381*H381</f>
        <v>0</v>
      </c>
      <c r="Q381" s="146">
        <v>1.054</v>
      </c>
      <c r="R381" s="146">
        <f>Q381*H381</f>
        <v>4.2160000000000002</v>
      </c>
      <c r="S381" s="146">
        <v>0</v>
      </c>
      <c r="T381" s="147">
        <f>S381*H381</f>
        <v>0</v>
      </c>
      <c r="AR381" s="148" t="s">
        <v>183</v>
      </c>
      <c r="AT381" s="148" t="s">
        <v>374</v>
      </c>
      <c r="AU381" s="148" t="s">
        <v>89</v>
      </c>
      <c r="AY381" s="16" t="s">
        <v>151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6" t="s">
        <v>86</v>
      </c>
      <c r="BK381" s="149">
        <f>ROUND(I381*H381,2)</f>
        <v>0</v>
      </c>
      <c r="BL381" s="16" t="s">
        <v>158</v>
      </c>
      <c r="BM381" s="148" t="s">
        <v>1783</v>
      </c>
    </row>
    <row r="382" spans="2:65" s="1" customFormat="1" ht="19.5">
      <c r="B382" s="32"/>
      <c r="D382" s="150" t="s">
        <v>167</v>
      </c>
      <c r="F382" s="151" t="s">
        <v>1784</v>
      </c>
      <c r="I382" s="152"/>
      <c r="L382" s="32"/>
      <c r="M382" s="153"/>
      <c r="T382" s="56"/>
      <c r="AT382" s="16" t="s">
        <v>167</v>
      </c>
      <c r="AU382" s="16" t="s">
        <v>89</v>
      </c>
    </row>
    <row r="383" spans="2:65" s="1" customFormat="1" ht="16.5" customHeight="1">
      <c r="B383" s="136"/>
      <c r="C383" s="174" t="s">
        <v>820</v>
      </c>
      <c r="D383" s="174" t="s">
        <v>374</v>
      </c>
      <c r="E383" s="175" t="s">
        <v>1785</v>
      </c>
      <c r="F383" s="176" t="s">
        <v>1786</v>
      </c>
      <c r="G383" s="177" t="s">
        <v>354</v>
      </c>
      <c r="H383" s="178">
        <v>1</v>
      </c>
      <c r="I383" s="179"/>
      <c r="J383" s="180">
        <f>ROUND(I383*H383,2)</f>
        <v>0</v>
      </c>
      <c r="K383" s="176" t="s">
        <v>310</v>
      </c>
      <c r="L383" s="181"/>
      <c r="M383" s="182" t="s">
        <v>1</v>
      </c>
      <c r="N383" s="183" t="s">
        <v>44</v>
      </c>
      <c r="P383" s="146">
        <f>O383*H383</f>
        <v>0</v>
      </c>
      <c r="Q383" s="146">
        <v>5.0999999999999997E-2</v>
      </c>
      <c r="R383" s="146">
        <f>Q383*H383</f>
        <v>5.0999999999999997E-2</v>
      </c>
      <c r="S383" s="146">
        <v>0</v>
      </c>
      <c r="T383" s="147">
        <f>S383*H383</f>
        <v>0</v>
      </c>
      <c r="AR383" s="148" t="s">
        <v>183</v>
      </c>
      <c r="AT383" s="148" t="s">
        <v>374</v>
      </c>
      <c r="AU383" s="148" t="s">
        <v>89</v>
      </c>
      <c r="AY383" s="16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6" t="s">
        <v>86</v>
      </c>
      <c r="BK383" s="149">
        <f>ROUND(I383*H383,2)</f>
        <v>0</v>
      </c>
      <c r="BL383" s="16" t="s">
        <v>158</v>
      </c>
      <c r="BM383" s="148" t="s">
        <v>1787</v>
      </c>
    </row>
    <row r="384" spans="2:65" s="1" customFormat="1" ht="16.5" customHeight="1">
      <c r="B384" s="136"/>
      <c r="C384" s="174" t="s">
        <v>824</v>
      </c>
      <c r="D384" s="174" t="s">
        <v>374</v>
      </c>
      <c r="E384" s="175" t="s">
        <v>1788</v>
      </c>
      <c r="F384" s="176" t="s">
        <v>1789</v>
      </c>
      <c r="G384" s="177" t="s">
        <v>354</v>
      </c>
      <c r="H384" s="178">
        <v>1</v>
      </c>
      <c r="I384" s="179"/>
      <c r="J384" s="180">
        <f>ROUND(I384*H384,2)</f>
        <v>0</v>
      </c>
      <c r="K384" s="176" t="s">
        <v>310</v>
      </c>
      <c r="L384" s="181"/>
      <c r="M384" s="182" t="s">
        <v>1</v>
      </c>
      <c r="N384" s="183" t="s">
        <v>44</v>
      </c>
      <c r="P384" s="146">
        <f>O384*H384</f>
        <v>0</v>
      </c>
      <c r="Q384" s="146">
        <v>6.8000000000000005E-2</v>
      </c>
      <c r="R384" s="146">
        <f>Q384*H384</f>
        <v>6.8000000000000005E-2</v>
      </c>
      <c r="S384" s="146">
        <v>0</v>
      </c>
      <c r="T384" s="147">
        <f>S384*H384</f>
        <v>0</v>
      </c>
      <c r="AR384" s="148" t="s">
        <v>183</v>
      </c>
      <c r="AT384" s="148" t="s">
        <v>374</v>
      </c>
      <c r="AU384" s="148" t="s">
        <v>89</v>
      </c>
      <c r="AY384" s="16" t="s">
        <v>151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6" t="s">
        <v>86</v>
      </c>
      <c r="BK384" s="149">
        <f>ROUND(I384*H384,2)</f>
        <v>0</v>
      </c>
      <c r="BL384" s="16" t="s">
        <v>158</v>
      </c>
      <c r="BM384" s="148" t="s">
        <v>1790</v>
      </c>
    </row>
    <row r="385" spans="2:65" s="1" customFormat="1" ht="16.5" customHeight="1">
      <c r="B385" s="136"/>
      <c r="C385" s="137" t="s">
        <v>829</v>
      </c>
      <c r="D385" s="137" t="s">
        <v>154</v>
      </c>
      <c r="E385" s="138" t="s">
        <v>1791</v>
      </c>
      <c r="F385" s="139" t="s">
        <v>1792</v>
      </c>
      <c r="G385" s="140" t="s">
        <v>354</v>
      </c>
      <c r="H385" s="141">
        <v>2</v>
      </c>
      <c r="I385" s="142"/>
      <c r="J385" s="143">
        <f>ROUND(I385*H385,2)</f>
        <v>0</v>
      </c>
      <c r="K385" s="139" t="s">
        <v>310</v>
      </c>
      <c r="L385" s="32"/>
      <c r="M385" s="144" t="s">
        <v>1</v>
      </c>
      <c r="N385" s="145" t="s">
        <v>44</v>
      </c>
      <c r="P385" s="146">
        <f>O385*H385</f>
        <v>0</v>
      </c>
      <c r="Q385" s="146">
        <v>1.248E-2</v>
      </c>
      <c r="R385" s="146">
        <f>Q385*H385</f>
        <v>2.496E-2</v>
      </c>
      <c r="S385" s="146">
        <v>0</v>
      </c>
      <c r="T385" s="147">
        <f>S385*H385</f>
        <v>0</v>
      </c>
      <c r="AR385" s="148" t="s">
        <v>158</v>
      </c>
      <c r="AT385" s="148" t="s">
        <v>154</v>
      </c>
      <c r="AU385" s="148" t="s">
        <v>89</v>
      </c>
      <c r="AY385" s="16" t="s">
        <v>151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6" t="s">
        <v>86</v>
      </c>
      <c r="BK385" s="149">
        <f>ROUND(I385*H385,2)</f>
        <v>0</v>
      </c>
      <c r="BL385" s="16" t="s">
        <v>158</v>
      </c>
      <c r="BM385" s="148" t="s">
        <v>1793</v>
      </c>
    </row>
    <row r="386" spans="2:65" s="1" customFormat="1" ht="19.5">
      <c r="B386" s="32"/>
      <c r="D386" s="150" t="s">
        <v>167</v>
      </c>
      <c r="F386" s="151" t="s">
        <v>1794</v>
      </c>
      <c r="I386" s="152"/>
      <c r="L386" s="32"/>
      <c r="M386" s="153"/>
      <c r="T386" s="56"/>
      <c r="AT386" s="16" t="s">
        <v>167</v>
      </c>
      <c r="AU386" s="16" t="s">
        <v>89</v>
      </c>
    </row>
    <row r="387" spans="2:65" s="1" customFormat="1" ht="16.5" customHeight="1">
      <c r="B387" s="136"/>
      <c r="C387" s="174" t="s">
        <v>834</v>
      </c>
      <c r="D387" s="174" t="s">
        <v>374</v>
      </c>
      <c r="E387" s="175" t="s">
        <v>1795</v>
      </c>
      <c r="F387" s="176" t="s">
        <v>1796</v>
      </c>
      <c r="G387" s="177" t="s">
        <v>354</v>
      </c>
      <c r="H387" s="178">
        <v>2</v>
      </c>
      <c r="I387" s="179"/>
      <c r="J387" s="180">
        <f>ROUND(I387*H387,2)</f>
        <v>0</v>
      </c>
      <c r="K387" s="176" t="s">
        <v>310</v>
      </c>
      <c r="L387" s="181"/>
      <c r="M387" s="182" t="s">
        <v>1</v>
      </c>
      <c r="N387" s="183" t="s">
        <v>44</v>
      </c>
      <c r="P387" s="146">
        <f>O387*H387</f>
        <v>0</v>
      </c>
      <c r="Q387" s="146">
        <v>0.39600000000000002</v>
      </c>
      <c r="R387" s="146">
        <f>Q387*H387</f>
        <v>0.79200000000000004</v>
      </c>
      <c r="S387" s="146">
        <v>0</v>
      </c>
      <c r="T387" s="147">
        <f>S387*H387</f>
        <v>0</v>
      </c>
      <c r="AR387" s="148" t="s">
        <v>183</v>
      </c>
      <c r="AT387" s="148" t="s">
        <v>374</v>
      </c>
      <c r="AU387" s="148" t="s">
        <v>89</v>
      </c>
      <c r="AY387" s="16" t="s">
        <v>151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6" t="s">
        <v>86</v>
      </c>
      <c r="BK387" s="149">
        <f>ROUND(I387*H387,2)</f>
        <v>0</v>
      </c>
      <c r="BL387" s="16" t="s">
        <v>158</v>
      </c>
      <c r="BM387" s="148" t="s">
        <v>1797</v>
      </c>
    </row>
    <row r="388" spans="2:65" s="1" customFormat="1" ht="19.5">
      <c r="B388" s="32"/>
      <c r="D388" s="150" t="s">
        <v>167</v>
      </c>
      <c r="F388" s="151" t="s">
        <v>1798</v>
      </c>
      <c r="I388" s="152"/>
      <c r="L388" s="32"/>
      <c r="M388" s="153"/>
      <c r="T388" s="56"/>
      <c r="AT388" s="16" t="s">
        <v>167</v>
      </c>
      <c r="AU388" s="16" t="s">
        <v>89</v>
      </c>
    </row>
    <row r="389" spans="2:65" s="1" customFormat="1" ht="16.5" customHeight="1">
      <c r="B389" s="136"/>
      <c r="C389" s="137" t="s">
        <v>839</v>
      </c>
      <c r="D389" s="137" t="s">
        <v>154</v>
      </c>
      <c r="E389" s="138" t="s">
        <v>1799</v>
      </c>
      <c r="F389" s="139" t="s">
        <v>1800</v>
      </c>
      <c r="G389" s="140" t="s">
        <v>354</v>
      </c>
      <c r="H389" s="141">
        <v>2</v>
      </c>
      <c r="I389" s="142"/>
      <c r="J389" s="143">
        <f>ROUND(I389*H389,2)</f>
        <v>0</v>
      </c>
      <c r="K389" s="139" t="s">
        <v>310</v>
      </c>
      <c r="L389" s="32"/>
      <c r="M389" s="144" t="s">
        <v>1</v>
      </c>
      <c r="N389" s="145" t="s">
        <v>44</v>
      </c>
      <c r="P389" s="146">
        <f>O389*H389</f>
        <v>0</v>
      </c>
      <c r="Q389" s="146">
        <v>2.8539999999999999E-2</v>
      </c>
      <c r="R389" s="146">
        <f>Q389*H389</f>
        <v>5.7079999999999999E-2</v>
      </c>
      <c r="S389" s="146">
        <v>0</v>
      </c>
      <c r="T389" s="147">
        <f>S389*H389</f>
        <v>0</v>
      </c>
      <c r="AR389" s="148" t="s">
        <v>158</v>
      </c>
      <c r="AT389" s="148" t="s">
        <v>154</v>
      </c>
      <c r="AU389" s="148" t="s">
        <v>89</v>
      </c>
      <c r="AY389" s="16" t="s">
        <v>151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6" t="s">
        <v>86</v>
      </c>
      <c r="BK389" s="149">
        <f>ROUND(I389*H389,2)</f>
        <v>0</v>
      </c>
      <c r="BL389" s="16" t="s">
        <v>158</v>
      </c>
      <c r="BM389" s="148" t="s">
        <v>1801</v>
      </c>
    </row>
    <row r="390" spans="2:65" s="1" customFormat="1" ht="16.5" customHeight="1">
      <c r="B390" s="136"/>
      <c r="C390" s="174" t="s">
        <v>844</v>
      </c>
      <c r="D390" s="174" t="s">
        <v>374</v>
      </c>
      <c r="E390" s="175" t="s">
        <v>1802</v>
      </c>
      <c r="F390" s="176" t="s">
        <v>1803</v>
      </c>
      <c r="G390" s="177" t="s">
        <v>354</v>
      </c>
      <c r="H390" s="178">
        <v>1</v>
      </c>
      <c r="I390" s="179"/>
      <c r="J390" s="180">
        <f>ROUND(I390*H390,2)</f>
        <v>0</v>
      </c>
      <c r="K390" s="176" t="s">
        <v>1</v>
      </c>
      <c r="L390" s="181"/>
      <c r="M390" s="182" t="s">
        <v>1</v>
      </c>
      <c r="N390" s="183" t="s">
        <v>44</v>
      </c>
      <c r="P390" s="146">
        <f>O390*H390</f>
        <v>0</v>
      </c>
      <c r="Q390" s="146">
        <v>1.6</v>
      </c>
      <c r="R390" s="146">
        <f>Q390*H390</f>
        <v>1.6</v>
      </c>
      <c r="S390" s="146">
        <v>0</v>
      </c>
      <c r="T390" s="147">
        <f>S390*H390</f>
        <v>0</v>
      </c>
      <c r="AR390" s="148" t="s">
        <v>183</v>
      </c>
      <c r="AT390" s="148" t="s">
        <v>374</v>
      </c>
      <c r="AU390" s="148" t="s">
        <v>89</v>
      </c>
      <c r="AY390" s="16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6" t="s">
        <v>86</v>
      </c>
      <c r="BK390" s="149">
        <f>ROUND(I390*H390,2)</f>
        <v>0</v>
      </c>
      <c r="BL390" s="16" t="s">
        <v>158</v>
      </c>
      <c r="BM390" s="148" t="s">
        <v>1804</v>
      </c>
    </row>
    <row r="391" spans="2:65" s="1" customFormat="1" ht="16.5" customHeight="1">
      <c r="B391" s="136"/>
      <c r="C391" s="174" t="s">
        <v>849</v>
      </c>
      <c r="D391" s="174" t="s">
        <v>374</v>
      </c>
      <c r="E391" s="175" t="s">
        <v>1805</v>
      </c>
      <c r="F391" s="176" t="s">
        <v>1806</v>
      </c>
      <c r="G391" s="177" t="s">
        <v>354</v>
      </c>
      <c r="H391" s="178">
        <v>1</v>
      </c>
      <c r="I391" s="179"/>
      <c r="J391" s="180">
        <f>ROUND(I391*H391,2)</f>
        <v>0</v>
      </c>
      <c r="K391" s="176" t="s">
        <v>1</v>
      </c>
      <c r="L391" s="181"/>
      <c r="M391" s="182" t="s">
        <v>1</v>
      </c>
      <c r="N391" s="183" t="s">
        <v>44</v>
      </c>
      <c r="P391" s="146">
        <f>O391*H391</f>
        <v>0</v>
      </c>
      <c r="Q391" s="146">
        <v>1.87</v>
      </c>
      <c r="R391" s="146">
        <f>Q391*H391</f>
        <v>1.87</v>
      </c>
      <c r="S391" s="146">
        <v>0</v>
      </c>
      <c r="T391" s="147">
        <f>S391*H391</f>
        <v>0</v>
      </c>
      <c r="AR391" s="148" t="s">
        <v>183</v>
      </c>
      <c r="AT391" s="148" t="s">
        <v>374</v>
      </c>
      <c r="AU391" s="148" t="s">
        <v>89</v>
      </c>
      <c r="AY391" s="16" t="s">
        <v>151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6" t="s">
        <v>86</v>
      </c>
      <c r="BK391" s="149">
        <f>ROUND(I391*H391,2)</f>
        <v>0</v>
      </c>
      <c r="BL391" s="16" t="s">
        <v>158</v>
      </c>
      <c r="BM391" s="148" t="s">
        <v>1807</v>
      </c>
    </row>
    <row r="392" spans="2:65" s="1" customFormat="1" ht="16.5" customHeight="1">
      <c r="B392" s="136"/>
      <c r="C392" s="137" t="s">
        <v>854</v>
      </c>
      <c r="D392" s="137" t="s">
        <v>154</v>
      </c>
      <c r="E392" s="138" t="s">
        <v>1808</v>
      </c>
      <c r="F392" s="139" t="s">
        <v>1809</v>
      </c>
      <c r="G392" s="140" t="s">
        <v>354</v>
      </c>
      <c r="H392" s="141">
        <v>2</v>
      </c>
      <c r="I392" s="142"/>
      <c r="J392" s="143">
        <f>ROUND(I392*H392,2)</f>
        <v>0</v>
      </c>
      <c r="K392" s="139" t="s">
        <v>310</v>
      </c>
      <c r="L392" s="32"/>
      <c r="M392" s="144" t="s">
        <v>1</v>
      </c>
      <c r="N392" s="145" t="s">
        <v>44</v>
      </c>
      <c r="P392" s="146">
        <f>O392*H392</f>
        <v>0</v>
      </c>
      <c r="Q392" s="146">
        <v>0</v>
      </c>
      <c r="R392" s="146">
        <f>Q392*H392</f>
        <v>0</v>
      </c>
      <c r="S392" s="146">
        <v>0.1</v>
      </c>
      <c r="T392" s="147">
        <f>S392*H392</f>
        <v>0.2</v>
      </c>
      <c r="AR392" s="148" t="s">
        <v>158</v>
      </c>
      <c r="AT392" s="148" t="s">
        <v>154</v>
      </c>
      <c r="AU392" s="148" t="s">
        <v>89</v>
      </c>
      <c r="AY392" s="16" t="s">
        <v>151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6" t="s">
        <v>86</v>
      </c>
      <c r="BK392" s="149">
        <f>ROUND(I392*H392,2)</f>
        <v>0</v>
      </c>
      <c r="BL392" s="16" t="s">
        <v>158</v>
      </c>
      <c r="BM392" s="148" t="s">
        <v>1810</v>
      </c>
    </row>
    <row r="393" spans="2:65" s="1" customFormat="1" ht="19.5">
      <c r="B393" s="32"/>
      <c r="D393" s="150" t="s">
        <v>167</v>
      </c>
      <c r="F393" s="151" t="s">
        <v>1811</v>
      </c>
      <c r="I393" s="152"/>
      <c r="L393" s="32"/>
      <c r="M393" s="153"/>
      <c r="T393" s="56"/>
      <c r="AT393" s="16" t="s">
        <v>167</v>
      </c>
      <c r="AU393" s="16" t="s">
        <v>89</v>
      </c>
    </row>
    <row r="394" spans="2:65" s="1" customFormat="1" ht="16.5" customHeight="1">
      <c r="B394" s="136"/>
      <c r="C394" s="137" t="s">
        <v>861</v>
      </c>
      <c r="D394" s="137" t="s">
        <v>154</v>
      </c>
      <c r="E394" s="138" t="s">
        <v>1812</v>
      </c>
      <c r="F394" s="139" t="s">
        <v>1813</v>
      </c>
      <c r="G394" s="140" t="s">
        <v>354</v>
      </c>
      <c r="H394" s="141">
        <v>2</v>
      </c>
      <c r="I394" s="142"/>
      <c r="J394" s="143">
        <f>ROUND(I394*H394,2)</f>
        <v>0</v>
      </c>
      <c r="K394" s="139" t="s">
        <v>310</v>
      </c>
      <c r="L394" s="32"/>
      <c r="M394" s="144" t="s">
        <v>1</v>
      </c>
      <c r="N394" s="145" t="s">
        <v>44</v>
      </c>
      <c r="P394" s="146">
        <f>O394*H394</f>
        <v>0</v>
      </c>
      <c r="Q394" s="146">
        <v>0.21734000000000001</v>
      </c>
      <c r="R394" s="146">
        <f>Q394*H394</f>
        <v>0.43468000000000001</v>
      </c>
      <c r="S394" s="146">
        <v>0</v>
      </c>
      <c r="T394" s="147">
        <f>S394*H394</f>
        <v>0</v>
      </c>
      <c r="AR394" s="148" t="s">
        <v>158</v>
      </c>
      <c r="AT394" s="148" t="s">
        <v>154</v>
      </c>
      <c r="AU394" s="148" t="s">
        <v>89</v>
      </c>
      <c r="AY394" s="16" t="s">
        <v>151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6" t="s">
        <v>86</v>
      </c>
      <c r="BK394" s="149">
        <f>ROUND(I394*H394,2)</f>
        <v>0</v>
      </c>
      <c r="BL394" s="16" t="s">
        <v>158</v>
      </c>
      <c r="BM394" s="148" t="s">
        <v>1814</v>
      </c>
    </row>
    <row r="395" spans="2:65" s="1" customFormat="1" ht="19.5">
      <c r="B395" s="32"/>
      <c r="D395" s="150" t="s">
        <v>167</v>
      </c>
      <c r="F395" s="151" t="s">
        <v>1815</v>
      </c>
      <c r="I395" s="152"/>
      <c r="L395" s="32"/>
      <c r="M395" s="153"/>
      <c r="T395" s="56"/>
      <c r="AT395" s="16" t="s">
        <v>167</v>
      </c>
      <c r="AU395" s="16" t="s">
        <v>89</v>
      </c>
    </row>
    <row r="396" spans="2:65" s="1" customFormat="1" ht="16.5" customHeight="1">
      <c r="B396" s="136"/>
      <c r="C396" s="174" t="s">
        <v>865</v>
      </c>
      <c r="D396" s="174" t="s">
        <v>374</v>
      </c>
      <c r="E396" s="175" t="s">
        <v>1816</v>
      </c>
      <c r="F396" s="176" t="s">
        <v>1817</v>
      </c>
      <c r="G396" s="177" t="s">
        <v>354</v>
      </c>
      <c r="H396" s="178">
        <v>1</v>
      </c>
      <c r="I396" s="179"/>
      <c r="J396" s="180">
        <f>ROUND(I396*H396,2)</f>
        <v>0</v>
      </c>
      <c r="K396" s="176" t="s">
        <v>310</v>
      </c>
      <c r="L396" s="181"/>
      <c r="M396" s="182" t="s">
        <v>1</v>
      </c>
      <c r="N396" s="183" t="s">
        <v>44</v>
      </c>
      <c r="P396" s="146">
        <f>O396*H396</f>
        <v>0</v>
      </c>
      <c r="Q396" s="146">
        <v>2.1999999999999999E-2</v>
      </c>
      <c r="R396" s="146">
        <f>Q396*H396</f>
        <v>2.1999999999999999E-2</v>
      </c>
      <c r="S396" s="146">
        <v>0</v>
      </c>
      <c r="T396" s="147">
        <f>S396*H396</f>
        <v>0</v>
      </c>
      <c r="AR396" s="148" t="s">
        <v>183</v>
      </c>
      <c r="AT396" s="148" t="s">
        <v>374</v>
      </c>
      <c r="AU396" s="148" t="s">
        <v>89</v>
      </c>
      <c r="AY396" s="16" t="s">
        <v>151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6" t="s">
        <v>86</v>
      </c>
      <c r="BK396" s="149">
        <f>ROUND(I396*H396,2)</f>
        <v>0</v>
      </c>
      <c r="BL396" s="16" t="s">
        <v>158</v>
      </c>
      <c r="BM396" s="148" t="s">
        <v>1818</v>
      </c>
    </row>
    <row r="397" spans="2:65" s="1" customFormat="1" ht="16.5" customHeight="1">
      <c r="B397" s="136"/>
      <c r="C397" s="174" t="s">
        <v>869</v>
      </c>
      <c r="D397" s="174" t="s">
        <v>374</v>
      </c>
      <c r="E397" s="175" t="s">
        <v>1819</v>
      </c>
      <c r="F397" s="176" t="s">
        <v>1820</v>
      </c>
      <c r="G397" s="177" t="s">
        <v>354</v>
      </c>
      <c r="H397" s="178">
        <v>1</v>
      </c>
      <c r="I397" s="179"/>
      <c r="J397" s="180">
        <f>ROUND(I397*H397,2)</f>
        <v>0</v>
      </c>
      <c r="K397" s="176" t="s">
        <v>310</v>
      </c>
      <c r="L397" s="181"/>
      <c r="M397" s="182" t="s">
        <v>1</v>
      </c>
      <c r="N397" s="183" t="s">
        <v>44</v>
      </c>
      <c r="P397" s="146">
        <f>O397*H397</f>
        <v>0</v>
      </c>
      <c r="Q397" s="146">
        <v>0.05</v>
      </c>
      <c r="R397" s="146">
        <f>Q397*H397</f>
        <v>0.05</v>
      </c>
      <c r="S397" s="146">
        <v>0</v>
      </c>
      <c r="T397" s="147">
        <f>S397*H397</f>
        <v>0</v>
      </c>
      <c r="AR397" s="148" t="s">
        <v>183</v>
      </c>
      <c r="AT397" s="148" t="s">
        <v>374</v>
      </c>
      <c r="AU397" s="148" t="s">
        <v>89</v>
      </c>
      <c r="AY397" s="16" t="s">
        <v>151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6" t="s">
        <v>86</v>
      </c>
      <c r="BK397" s="149">
        <f>ROUND(I397*H397,2)</f>
        <v>0</v>
      </c>
      <c r="BL397" s="16" t="s">
        <v>158</v>
      </c>
      <c r="BM397" s="148" t="s">
        <v>1821</v>
      </c>
    </row>
    <row r="398" spans="2:65" s="1" customFormat="1" ht="16.5" customHeight="1">
      <c r="B398" s="136"/>
      <c r="C398" s="137" t="s">
        <v>876</v>
      </c>
      <c r="D398" s="137" t="s">
        <v>154</v>
      </c>
      <c r="E398" s="138" t="s">
        <v>1822</v>
      </c>
      <c r="F398" s="139" t="s">
        <v>1823</v>
      </c>
      <c r="G398" s="140" t="s">
        <v>309</v>
      </c>
      <c r="H398" s="141">
        <v>4.2</v>
      </c>
      <c r="I398" s="142"/>
      <c r="J398" s="143">
        <f>ROUND(I398*H398,2)</f>
        <v>0</v>
      </c>
      <c r="K398" s="139" t="s">
        <v>310</v>
      </c>
      <c r="L398" s="32"/>
      <c r="M398" s="144" t="s">
        <v>1</v>
      </c>
      <c r="N398" s="145" t="s">
        <v>44</v>
      </c>
      <c r="P398" s="146">
        <f>O398*H398</f>
        <v>0</v>
      </c>
      <c r="Q398" s="146">
        <v>0</v>
      </c>
      <c r="R398" s="146">
        <f>Q398*H398</f>
        <v>0</v>
      </c>
      <c r="S398" s="146">
        <v>0</v>
      </c>
      <c r="T398" s="147">
        <f>S398*H398</f>
        <v>0</v>
      </c>
      <c r="AR398" s="148" t="s">
        <v>158</v>
      </c>
      <c r="AT398" s="148" t="s">
        <v>154</v>
      </c>
      <c r="AU398" s="148" t="s">
        <v>89</v>
      </c>
      <c r="AY398" s="16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6" t="s">
        <v>86</v>
      </c>
      <c r="BK398" s="149">
        <f>ROUND(I398*H398,2)</f>
        <v>0</v>
      </c>
      <c r="BL398" s="16" t="s">
        <v>158</v>
      </c>
      <c r="BM398" s="148" t="s">
        <v>1824</v>
      </c>
    </row>
    <row r="399" spans="2:65" s="12" customFormat="1" ht="11.25">
      <c r="B399" s="160"/>
      <c r="D399" s="150" t="s">
        <v>312</v>
      </c>
      <c r="E399" s="161" t="s">
        <v>1</v>
      </c>
      <c r="F399" s="162" t="s">
        <v>1825</v>
      </c>
      <c r="H399" s="163">
        <v>1.2</v>
      </c>
      <c r="I399" s="164"/>
      <c r="L399" s="160"/>
      <c r="M399" s="165"/>
      <c r="T399" s="166"/>
      <c r="AT399" s="161" t="s">
        <v>312</v>
      </c>
      <c r="AU399" s="161" t="s">
        <v>89</v>
      </c>
      <c r="AV399" s="12" t="s">
        <v>89</v>
      </c>
      <c r="AW399" s="12" t="s">
        <v>35</v>
      </c>
      <c r="AX399" s="12" t="s">
        <v>79</v>
      </c>
      <c r="AY399" s="161" t="s">
        <v>151</v>
      </c>
    </row>
    <row r="400" spans="2:65" s="12" customFormat="1" ht="11.25">
      <c r="B400" s="160"/>
      <c r="D400" s="150" t="s">
        <v>312</v>
      </c>
      <c r="E400" s="161" t="s">
        <v>1</v>
      </c>
      <c r="F400" s="162" t="s">
        <v>1826</v>
      </c>
      <c r="H400" s="163">
        <v>1.4</v>
      </c>
      <c r="I400" s="164"/>
      <c r="L400" s="160"/>
      <c r="M400" s="165"/>
      <c r="T400" s="166"/>
      <c r="AT400" s="161" t="s">
        <v>312</v>
      </c>
      <c r="AU400" s="161" t="s">
        <v>89</v>
      </c>
      <c r="AV400" s="12" t="s">
        <v>89</v>
      </c>
      <c r="AW400" s="12" t="s">
        <v>35</v>
      </c>
      <c r="AX400" s="12" t="s">
        <v>79</v>
      </c>
      <c r="AY400" s="161" t="s">
        <v>151</v>
      </c>
    </row>
    <row r="401" spans="2:65" s="12" customFormat="1" ht="11.25">
      <c r="B401" s="160"/>
      <c r="D401" s="150" t="s">
        <v>312</v>
      </c>
      <c r="E401" s="161" t="s">
        <v>1</v>
      </c>
      <c r="F401" s="162" t="s">
        <v>1827</v>
      </c>
      <c r="H401" s="163">
        <v>1.6</v>
      </c>
      <c r="I401" s="164"/>
      <c r="L401" s="160"/>
      <c r="M401" s="165"/>
      <c r="T401" s="166"/>
      <c r="AT401" s="161" t="s">
        <v>312</v>
      </c>
      <c r="AU401" s="161" t="s">
        <v>89</v>
      </c>
      <c r="AV401" s="12" t="s">
        <v>89</v>
      </c>
      <c r="AW401" s="12" t="s">
        <v>35</v>
      </c>
      <c r="AX401" s="12" t="s">
        <v>79</v>
      </c>
      <c r="AY401" s="161" t="s">
        <v>151</v>
      </c>
    </row>
    <row r="402" spans="2:65" s="13" customFormat="1" ht="11.25">
      <c r="B402" s="167"/>
      <c r="D402" s="150" t="s">
        <v>312</v>
      </c>
      <c r="E402" s="168" t="s">
        <v>1</v>
      </c>
      <c r="F402" s="169" t="s">
        <v>320</v>
      </c>
      <c r="H402" s="170">
        <v>4.2</v>
      </c>
      <c r="I402" s="171"/>
      <c r="L402" s="167"/>
      <c r="M402" s="172"/>
      <c r="T402" s="173"/>
      <c r="AT402" s="168" t="s">
        <v>312</v>
      </c>
      <c r="AU402" s="168" t="s">
        <v>89</v>
      </c>
      <c r="AV402" s="13" t="s">
        <v>158</v>
      </c>
      <c r="AW402" s="13" t="s">
        <v>35</v>
      </c>
      <c r="AX402" s="13" t="s">
        <v>86</v>
      </c>
      <c r="AY402" s="168" t="s">
        <v>151</v>
      </c>
    </row>
    <row r="403" spans="2:65" s="1" customFormat="1" ht="16.5" customHeight="1">
      <c r="B403" s="136"/>
      <c r="C403" s="137" t="s">
        <v>882</v>
      </c>
      <c r="D403" s="137" t="s">
        <v>154</v>
      </c>
      <c r="E403" s="138" t="s">
        <v>1828</v>
      </c>
      <c r="F403" s="139" t="s">
        <v>1829</v>
      </c>
      <c r="G403" s="140" t="s">
        <v>354</v>
      </c>
      <c r="H403" s="141">
        <v>8</v>
      </c>
      <c r="I403" s="142"/>
      <c r="J403" s="143">
        <f>ROUND(I403*H403,2)</f>
        <v>0</v>
      </c>
      <c r="K403" s="139" t="s">
        <v>310</v>
      </c>
      <c r="L403" s="32"/>
      <c r="M403" s="144" t="s">
        <v>1</v>
      </c>
      <c r="N403" s="145" t="s">
        <v>44</v>
      </c>
      <c r="P403" s="146">
        <f>O403*H403</f>
        <v>0</v>
      </c>
      <c r="Q403" s="146">
        <v>1.2E-4</v>
      </c>
      <c r="R403" s="146">
        <f>Q403*H403</f>
        <v>9.6000000000000002E-4</v>
      </c>
      <c r="S403" s="146">
        <v>0</v>
      </c>
      <c r="T403" s="147">
        <f>S403*H403</f>
        <v>0</v>
      </c>
      <c r="AR403" s="148" t="s">
        <v>158</v>
      </c>
      <c r="AT403" s="148" t="s">
        <v>154</v>
      </c>
      <c r="AU403" s="148" t="s">
        <v>89</v>
      </c>
      <c r="AY403" s="16" t="s">
        <v>151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6" t="s">
        <v>86</v>
      </c>
      <c r="BK403" s="149">
        <f>ROUND(I403*H403,2)</f>
        <v>0</v>
      </c>
      <c r="BL403" s="16" t="s">
        <v>158</v>
      </c>
      <c r="BM403" s="148" t="s">
        <v>1830</v>
      </c>
    </row>
    <row r="404" spans="2:65" s="1" customFormat="1" ht="16.5" customHeight="1">
      <c r="B404" s="136"/>
      <c r="C404" s="137" t="s">
        <v>887</v>
      </c>
      <c r="D404" s="137" t="s">
        <v>154</v>
      </c>
      <c r="E404" s="138" t="s">
        <v>1831</v>
      </c>
      <c r="F404" s="139" t="s">
        <v>1832</v>
      </c>
      <c r="G404" s="140" t="s">
        <v>354</v>
      </c>
      <c r="H404" s="141">
        <v>2</v>
      </c>
      <c r="I404" s="142"/>
      <c r="J404" s="143">
        <f>ROUND(I404*H404,2)</f>
        <v>0</v>
      </c>
      <c r="K404" s="139" t="s">
        <v>310</v>
      </c>
      <c r="L404" s="32"/>
      <c r="M404" s="144" t="s">
        <v>1</v>
      </c>
      <c r="N404" s="145" t="s">
        <v>44</v>
      </c>
      <c r="P404" s="146">
        <f>O404*H404</f>
        <v>0</v>
      </c>
      <c r="Q404" s="146">
        <v>1.6199999999999999E-3</v>
      </c>
      <c r="R404" s="146">
        <f>Q404*H404</f>
        <v>3.2399999999999998E-3</v>
      </c>
      <c r="S404" s="146">
        <v>0</v>
      </c>
      <c r="T404" s="147">
        <f>S404*H404</f>
        <v>0</v>
      </c>
      <c r="AR404" s="148" t="s">
        <v>158</v>
      </c>
      <c r="AT404" s="148" t="s">
        <v>154</v>
      </c>
      <c r="AU404" s="148" t="s">
        <v>89</v>
      </c>
      <c r="AY404" s="16" t="s">
        <v>151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6" t="s">
        <v>86</v>
      </c>
      <c r="BK404" s="149">
        <f>ROUND(I404*H404,2)</f>
        <v>0</v>
      </c>
      <c r="BL404" s="16" t="s">
        <v>158</v>
      </c>
      <c r="BM404" s="148" t="s">
        <v>1833</v>
      </c>
    </row>
    <row r="405" spans="2:65" s="1" customFormat="1" ht="16.5" customHeight="1">
      <c r="B405" s="136"/>
      <c r="C405" s="137" t="s">
        <v>892</v>
      </c>
      <c r="D405" s="137" t="s">
        <v>154</v>
      </c>
      <c r="E405" s="138" t="s">
        <v>1834</v>
      </c>
      <c r="F405" s="139" t="s">
        <v>1835</v>
      </c>
      <c r="G405" s="140" t="s">
        <v>354</v>
      </c>
      <c r="H405" s="141">
        <v>5</v>
      </c>
      <c r="I405" s="142"/>
      <c r="J405" s="143">
        <f>ROUND(I405*H405,2)</f>
        <v>0</v>
      </c>
      <c r="K405" s="139" t="s">
        <v>1</v>
      </c>
      <c r="L405" s="32"/>
      <c r="M405" s="144" t="s">
        <v>1</v>
      </c>
      <c r="N405" s="145" t="s">
        <v>44</v>
      </c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AR405" s="148" t="s">
        <v>158</v>
      </c>
      <c r="AT405" s="148" t="s">
        <v>154</v>
      </c>
      <c r="AU405" s="148" t="s">
        <v>89</v>
      </c>
      <c r="AY405" s="16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6" t="s">
        <v>86</v>
      </c>
      <c r="BK405" s="149">
        <f>ROUND(I405*H405,2)</f>
        <v>0</v>
      </c>
      <c r="BL405" s="16" t="s">
        <v>158</v>
      </c>
      <c r="BM405" s="148" t="s">
        <v>1836</v>
      </c>
    </row>
    <row r="406" spans="2:65" s="1" customFormat="1" ht="29.25">
      <c r="B406" s="32"/>
      <c r="D406" s="150" t="s">
        <v>167</v>
      </c>
      <c r="F406" s="151" t="s">
        <v>1837</v>
      </c>
      <c r="I406" s="152"/>
      <c r="L406" s="32"/>
      <c r="M406" s="153"/>
      <c r="T406" s="56"/>
      <c r="AT406" s="16" t="s">
        <v>167</v>
      </c>
      <c r="AU406" s="16" t="s">
        <v>89</v>
      </c>
    </row>
    <row r="407" spans="2:65" s="1" customFormat="1" ht="16.5" customHeight="1">
      <c r="B407" s="136"/>
      <c r="C407" s="137" t="s">
        <v>896</v>
      </c>
      <c r="D407" s="137" t="s">
        <v>154</v>
      </c>
      <c r="E407" s="138" t="s">
        <v>1838</v>
      </c>
      <c r="F407" s="139" t="s">
        <v>1839</v>
      </c>
      <c r="G407" s="140" t="s">
        <v>157</v>
      </c>
      <c r="H407" s="141">
        <v>5</v>
      </c>
      <c r="I407" s="142"/>
      <c r="J407" s="143">
        <f>ROUND(I407*H407,2)</f>
        <v>0</v>
      </c>
      <c r="K407" s="139" t="s">
        <v>1</v>
      </c>
      <c r="L407" s="32"/>
      <c r="M407" s="144" t="s">
        <v>1</v>
      </c>
      <c r="N407" s="145" t="s">
        <v>44</v>
      </c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AR407" s="148" t="s">
        <v>158</v>
      </c>
      <c r="AT407" s="148" t="s">
        <v>154</v>
      </c>
      <c r="AU407" s="148" t="s">
        <v>89</v>
      </c>
      <c r="AY407" s="16" t="s">
        <v>151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6" t="s">
        <v>86</v>
      </c>
      <c r="BK407" s="149">
        <f>ROUND(I407*H407,2)</f>
        <v>0</v>
      </c>
      <c r="BL407" s="16" t="s">
        <v>158</v>
      </c>
      <c r="BM407" s="148" t="s">
        <v>1840</v>
      </c>
    </row>
    <row r="408" spans="2:65" s="1" customFormat="1" ht="19.5">
      <c r="B408" s="32"/>
      <c r="D408" s="150" t="s">
        <v>167</v>
      </c>
      <c r="F408" s="151" t="s">
        <v>654</v>
      </c>
      <c r="I408" s="152"/>
      <c r="L408" s="32"/>
      <c r="M408" s="153"/>
      <c r="T408" s="56"/>
      <c r="AT408" s="16" t="s">
        <v>167</v>
      </c>
      <c r="AU408" s="16" t="s">
        <v>89</v>
      </c>
    </row>
    <row r="409" spans="2:65" s="1" customFormat="1" ht="16.5" customHeight="1">
      <c r="B409" s="136"/>
      <c r="C409" s="137" t="s">
        <v>900</v>
      </c>
      <c r="D409" s="137" t="s">
        <v>154</v>
      </c>
      <c r="E409" s="138" t="s">
        <v>1841</v>
      </c>
      <c r="F409" s="139" t="s">
        <v>1842</v>
      </c>
      <c r="G409" s="140" t="s">
        <v>349</v>
      </c>
      <c r="H409" s="141">
        <v>8</v>
      </c>
      <c r="I409" s="142"/>
      <c r="J409" s="143">
        <f>ROUND(I409*H409,2)</f>
        <v>0</v>
      </c>
      <c r="K409" s="139" t="s">
        <v>1</v>
      </c>
      <c r="L409" s="32"/>
      <c r="M409" s="144" t="s">
        <v>1</v>
      </c>
      <c r="N409" s="145" t="s">
        <v>44</v>
      </c>
      <c r="P409" s="146">
        <f>O409*H409</f>
        <v>0</v>
      </c>
      <c r="Q409" s="146">
        <v>5.5399999999999998E-2</v>
      </c>
      <c r="R409" s="146">
        <f>Q409*H409</f>
        <v>0.44319999999999998</v>
      </c>
      <c r="S409" s="146">
        <v>0</v>
      </c>
      <c r="T409" s="147">
        <f>S409*H409</f>
        <v>0</v>
      </c>
      <c r="AR409" s="148" t="s">
        <v>158</v>
      </c>
      <c r="AT409" s="148" t="s">
        <v>154</v>
      </c>
      <c r="AU409" s="148" t="s">
        <v>89</v>
      </c>
      <c r="AY409" s="16" t="s">
        <v>151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6" t="s">
        <v>86</v>
      </c>
      <c r="BK409" s="149">
        <f>ROUND(I409*H409,2)</f>
        <v>0</v>
      </c>
      <c r="BL409" s="16" t="s">
        <v>158</v>
      </c>
      <c r="BM409" s="148" t="s">
        <v>1843</v>
      </c>
    </row>
    <row r="410" spans="2:65" s="1" customFormat="1" ht="19.5">
      <c r="B410" s="32"/>
      <c r="D410" s="150" t="s">
        <v>167</v>
      </c>
      <c r="F410" s="151" t="s">
        <v>1844</v>
      </c>
      <c r="I410" s="152"/>
      <c r="L410" s="32"/>
      <c r="M410" s="153"/>
      <c r="T410" s="56"/>
      <c r="AT410" s="16" t="s">
        <v>167</v>
      </c>
      <c r="AU410" s="16" t="s">
        <v>89</v>
      </c>
    </row>
    <row r="411" spans="2:65" s="11" customFormat="1" ht="22.9" customHeight="1">
      <c r="B411" s="124"/>
      <c r="D411" s="125" t="s">
        <v>78</v>
      </c>
      <c r="E411" s="134" t="s">
        <v>187</v>
      </c>
      <c r="F411" s="134" t="s">
        <v>766</v>
      </c>
      <c r="I411" s="127"/>
      <c r="J411" s="135">
        <f>BK411</f>
        <v>0</v>
      </c>
      <c r="L411" s="124"/>
      <c r="M411" s="129"/>
      <c r="P411" s="130">
        <f>SUM(P412:P471)</f>
        <v>0</v>
      </c>
      <c r="R411" s="130">
        <f>SUM(R412:R471)</f>
        <v>15.816196000000003</v>
      </c>
      <c r="T411" s="131">
        <f>SUM(T412:T471)</f>
        <v>1971.3078</v>
      </c>
      <c r="AR411" s="125" t="s">
        <v>86</v>
      </c>
      <c r="AT411" s="132" t="s">
        <v>78</v>
      </c>
      <c r="AU411" s="132" t="s">
        <v>86</v>
      </c>
      <c r="AY411" s="125" t="s">
        <v>151</v>
      </c>
      <c r="BK411" s="133">
        <f>SUM(BK412:BK471)</f>
        <v>0</v>
      </c>
    </row>
    <row r="412" spans="2:65" s="1" customFormat="1" ht="33" customHeight="1">
      <c r="B412" s="136"/>
      <c r="C412" s="137" t="s">
        <v>904</v>
      </c>
      <c r="D412" s="137" t="s">
        <v>154</v>
      </c>
      <c r="E412" s="138" t="s">
        <v>1845</v>
      </c>
      <c r="F412" s="139" t="s">
        <v>1846</v>
      </c>
      <c r="G412" s="140" t="s">
        <v>157</v>
      </c>
      <c r="H412" s="141">
        <v>1</v>
      </c>
      <c r="I412" s="142"/>
      <c r="J412" s="143">
        <f>ROUND(I412*H412,2)</f>
        <v>0</v>
      </c>
      <c r="K412" s="139" t="s">
        <v>1</v>
      </c>
      <c r="L412" s="32"/>
      <c r="M412" s="144" t="s">
        <v>1</v>
      </c>
      <c r="N412" s="145" t="s">
        <v>44</v>
      </c>
      <c r="P412" s="146">
        <f>O412*H412</f>
        <v>0</v>
      </c>
      <c r="Q412" s="146">
        <v>0</v>
      </c>
      <c r="R412" s="146">
        <f>Q412*H412</f>
        <v>0</v>
      </c>
      <c r="S412" s="146">
        <v>0</v>
      </c>
      <c r="T412" s="147">
        <f>S412*H412</f>
        <v>0</v>
      </c>
      <c r="AR412" s="148" t="s">
        <v>158</v>
      </c>
      <c r="AT412" s="148" t="s">
        <v>154</v>
      </c>
      <c r="AU412" s="148" t="s">
        <v>89</v>
      </c>
      <c r="AY412" s="16" t="s">
        <v>151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6" t="s">
        <v>86</v>
      </c>
      <c r="BK412" s="149">
        <f>ROUND(I412*H412,2)</f>
        <v>0</v>
      </c>
      <c r="BL412" s="16" t="s">
        <v>158</v>
      </c>
      <c r="BM412" s="148" t="s">
        <v>1847</v>
      </c>
    </row>
    <row r="413" spans="2:65" s="1" customFormat="1" ht="19.5">
      <c r="B413" s="32"/>
      <c r="D413" s="150" t="s">
        <v>167</v>
      </c>
      <c r="F413" s="151" t="s">
        <v>1848</v>
      </c>
      <c r="I413" s="152"/>
      <c r="L413" s="32"/>
      <c r="M413" s="153"/>
      <c r="T413" s="56"/>
      <c r="AT413" s="16" t="s">
        <v>167</v>
      </c>
      <c r="AU413" s="16" t="s">
        <v>89</v>
      </c>
    </row>
    <row r="414" spans="2:65" s="1" customFormat="1" ht="16.5" customHeight="1">
      <c r="B414" s="136"/>
      <c r="C414" s="137" t="s">
        <v>908</v>
      </c>
      <c r="D414" s="137" t="s">
        <v>154</v>
      </c>
      <c r="E414" s="138" t="s">
        <v>1849</v>
      </c>
      <c r="F414" s="139" t="s">
        <v>1850</v>
      </c>
      <c r="G414" s="140" t="s">
        <v>354</v>
      </c>
      <c r="H414" s="141">
        <v>1</v>
      </c>
      <c r="I414" s="142"/>
      <c r="J414" s="143">
        <f>ROUND(I414*H414,2)</f>
        <v>0</v>
      </c>
      <c r="K414" s="139" t="s">
        <v>1</v>
      </c>
      <c r="L414" s="32"/>
      <c r="M414" s="144" t="s">
        <v>1</v>
      </c>
      <c r="N414" s="145" t="s">
        <v>44</v>
      </c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AR414" s="148" t="s">
        <v>158</v>
      </c>
      <c r="AT414" s="148" t="s">
        <v>154</v>
      </c>
      <c r="AU414" s="148" t="s">
        <v>89</v>
      </c>
      <c r="AY414" s="16" t="s">
        <v>151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6" t="s">
        <v>86</v>
      </c>
      <c r="BK414" s="149">
        <f>ROUND(I414*H414,2)</f>
        <v>0</v>
      </c>
      <c r="BL414" s="16" t="s">
        <v>158</v>
      </c>
      <c r="BM414" s="148" t="s">
        <v>1851</v>
      </c>
    </row>
    <row r="415" spans="2:65" s="1" customFormat="1" ht="19.5">
      <c r="B415" s="32"/>
      <c r="D415" s="150" t="s">
        <v>167</v>
      </c>
      <c r="F415" s="151" t="s">
        <v>1852</v>
      </c>
      <c r="I415" s="152"/>
      <c r="L415" s="32"/>
      <c r="M415" s="153"/>
      <c r="T415" s="56"/>
      <c r="AT415" s="16" t="s">
        <v>167</v>
      </c>
      <c r="AU415" s="16" t="s">
        <v>89</v>
      </c>
    </row>
    <row r="416" spans="2:65" s="1" customFormat="1" ht="16.5" customHeight="1">
      <c r="B416" s="136"/>
      <c r="C416" s="137" t="s">
        <v>912</v>
      </c>
      <c r="D416" s="137" t="s">
        <v>154</v>
      </c>
      <c r="E416" s="138" t="s">
        <v>1853</v>
      </c>
      <c r="F416" s="139" t="s">
        <v>1854</v>
      </c>
      <c r="G416" s="140" t="s">
        <v>354</v>
      </c>
      <c r="H416" s="141">
        <v>1</v>
      </c>
      <c r="I416" s="142"/>
      <c r="J416" s="143">
        <f>ROUND(I416*H416,2)</f>
        <v>0</v>
      </c>
      <c r="K416" s="139" t="s">
        <v>1</v>
      </c>
      <c r="L416" s="32"/>
      <c r="M416" s="144" t="s">
        <v>1</v>
      </c>
      <c r="N416" s="145" t="s">
        <v>44</v>
      </c>
      <c r="P416" s="146">
        <f>O416*H416</f>
        <v>0</v>
      </c>
      <c r="Q416" s="146">
        <v>0</v>
      </c>
      <c r="R416" s="146">
        <f>Q416*H416</f>
        <v>0</v>
      </c>
      <c r="S416" s="146">
        <v>0</v>
      </c>
      <c r="T416" s="147">
        <f>S416*H416</f>
        <v>0</v>
      </c>
      <c r="AR416" s="148" t="s">
        <v>158</v>
      </c>
      <c r="AT416" s="148" t="s">
        <v>154</v>
      </c>
      <c r="AU416" s="148" t="s">
        <v>89</v>
      </c>
      <c r="AY416" s="16" t="s">
        <v>151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6" t="s">
        <v>86</v>
      </c>
      <c r="BK416" s="149">
        <f>ROUND(I416*H416,2)</f>
        <v>0</v>
      </c>
      <c r="BL416" s="16" t="s">
        <v>158</v>
      </c>
      <c r="BM416" s="148" t="s">
        <v>1855</v>
      </c>
    </row>
    <row r="417" spans="2:65" s="1" customFormat="1" ht="19.5">
      <c r="B417" s="32"/>
      <c r="D417" s="150" t="s">
        <v>167</v>
      </c>
      <c r="F417" s="151" t="s">
        <v>1856</v>
      </c>
      <c r="I417" s="152"/>
      <c r="L417" s="32"/>
      <c r="M417" s="153"/>
      <c r="T417" s="56"/>
      <c r="AT417" s="16" t="s">
        <v>167</v>
      </c>
      <c r="AU417" s="16" t="s">
        <v>89</v>
      </c>
    </row>
    <row r="418" spans="2:65" s="1" customFormat="1" ht="16.5" customHeight="1">
      <c r="B418" s="136"/>
      <c r="C418" s="137" t="s">
        <v>921</v>
      </c>
      <c r="D418" s="137" t="s">
        <v>154</v>
      </c>
      <c r="E418" s="138" t="s">
        <v>768</v>
      </c>
      <c r="F418" s="139" t="s">
        <v>769</v>
      </c>
      <c r="G418" s="140" t="s">
        <v>363</v>
      </c>
      <c r="H418" s="141">
        <v>412.4</v>
      </c>
      <c r="I418" s="142"/>
      <c r="J418" s="143">
        <f>ROUND(I418*H418,2)</f>
        <v>0</v>
      </c>
      <c r="K418" s="139" t="s">
        <v>310</v>
      </c>
      <c r="L418" s="32"/>
      <c r="M418" s="144" t="s">
        <v>1</v>
      </c>
      <c r="N418" s="145" t="s">
        <v>44</v>
      </c>
      <c r="P418" s="146">
        <f>O418*H418</f>
        <v>0</v>
      </c>
      <c r="Q418" s="146">
        <v>6.3000000000000003E-4</v>
      </c>
      <c r="R418" s="146">
        <f>Q418*H418</f>
        <v>0.25981199999999999</v>
      </c>
      <c r="S418" s="146">
        <v>0</v>
      </c>
      <c r="T418" s="147">
        <f>S418*H418</f>
        <v>0</v>
      </c>
      <c r="AR418" s="148" t="s">
        <v>158</v>
      </c>
      <c r="AT418" s="148" t="s">
        <v>154</v>
      </c>
      <c r="AU418" s="148" t="s">
        <v>89</v>
      </c>
      <c r="AY418" s="16" t="s">
        <v>151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6" t="s">
        <v>86</v>
      </c>
      <c r="BK418" s="149">
        <f>ROUND(I418*H418,2)</f>
        <v>0</v>
      </c>
      <c r="BL418" s="16" t="s">
        <v>158</v>
      </c>
      <c r="BM418" s="148" t="s">
        <v>1857</v>
      </c>
    </row>
    <row r="419" spans="2:65" s="12" customFormat="1" ht="11.25">
      <c r="B419" s="160"/>
      <c r="D419" s="150" t="s">
        <v>312</v>
      </c>
      <c r="E419" s="161" t="s">
        <v>1</v>
      </c>
      <c r="F419" s="162" t="s">
        <v>1858</v>
      </c>
      <c r="H419" s="163">
        <v>249.4</v>
      </c>
      <c r="I419" s="164"/>
      <c r="L419" s="160"/>
      <c r="M419" s="165"/>
      <c r="T419" s="166"/>
      <c r="AT419" s="161" t="s">
        <v>312</v>
      </c>
      <c r="AU419" s="161" t="s">
        <v>89</v>
      </c>
      <c r="AV419" s="12" t="s">
        <v>89</v>
      </c>
      <c r="AW419" s="12" t="s">
        <v>35</v>
      </c>
      <c r="AX419" s="12" t="s">
        <v>79</v>
      </c>
      <c r="AY419" s="161" t="s">
        <v>151</v>
      </c>
    </row>
    <row r="420" spans="2:65" s="12" customFormat="1" ht="11.25">
      <c r="B420" s="160"/>
      <c r="D420" s="150" t="s">
        <v>312</v>
      </c>
      <c r="E420" s="161" t="s">
        <v>1</v>
      </c>
      <c r="F420" s="162" t="s">
        <v>1859</v>
      </c>
      <c r="H420" s="163">
        <v>163</v>
      </c>
      <c r="I420" s="164"/>
      <c r="L420" s="160"/>
      <c r="M420" s="165"/>
      <c r="T420" s="166"/>
      <c r="AT420" s="161" t="s">
        <v>312</v>
      </c>
      <c r="AU420" s="161" t="s">
        <v>89</v>
      </c>
      <c r="AV420" s="12" t="s">
        <v>89</v>
      </c>
      <c r="AW420" s="12" t="s">
        <v>35</v>
      </c>
      <c r="AX420" s="12" t="s">
        <v>79</v>
      </c>
      <c r="AY420" s="161" t="s">
        <v>151</v>
      </c>
    </row>
    <row r="421" spans="2:65" s="13" customFormat="1" ht="11.25">
      <c r="B421" s="167"/>
      <c r="D421" s="150" t="s">
        <v>312</v>
      </c>
      <c r="E421" s="168" t="s">
        <v>1</v>
      </c>
      <c r="F421" s="169" t="s">
        <v>320</v>
      </c>
      <c r="H421" s="170">
        <v>412.4</v>
      </c>
      <c r="I421" s="171"/>
      <c r="L421" s="167"/>
      <c r="M421" s="172"/>
      <c r="T421" s="173"/>
      <c r="AT421" s="168" t="s">
        <v>312</v>
      </c>
      <c r="AU421" s="168" t="s">
        <v>89</v>
      </c>
      <c r="AV421" s="13" t="s">
        <v>158</v>
      </c>
      <c r="AW421" s="13" t="s">
        <v>35</v>
      </c>
      <c r="AX421" s="13" t="s">
        <v>86</v>
      </c>
      <c r="AY421" s="168" t="s">
        <v>151</v>
      </c>
    </row>
    <row r="422" spans="2:65" s="1" customFormat="1" ht="16.5" customHeight="1">
      <c r="B422" s="136"/>
      <c r="C422" s="137" t="s">
        <v>926</v>
      </c>
      <c r="D422" s="137" t="s">
        <v>154</v>
      </c>
      <c r="E422" s="138" t="s">
        <v>1860</v>
      </c>
      <c r="F422" s="139" t="s">
        <v>1861</v>
      </c>
      <c r="G422" s="140" t="s">
        <v>349</v>
      </c>
      <c r="H422" s="141">
        <v>49</v>
      </c>
      <c r="I422" s="142"/>
      <c r="J422" s="143">
        <f>ROUND(I422*H422,2)</f>
        <v>0</v>
      </c>
      <c r="K422" s="139" t="s">
        <v>310</v>
      </c>
      <c r="L422" s="32"/>
      <c r="M422" s="144" t="s">
        <v>1</v>
      </c>
      <c r="N422" s="145" t="s">
        <v>44</v>
      </c>
      <c r="P422" s="146">
        <f>O422*H422</f>
        <v>0</v>
      </c>
      <c r="Q422" s="146">
        <v>0.16370999999999999</v>
      </c>
      <c r="R422" s="146">
        <f>Q422*H422</f>
        <v>8.0217899999999993</v>
      </c>
      <c r="S422" s="146">
        <v>0</v>
      </c>
      <c r="T422" s="147">
        <f>S422*H422</f>
        <v>0</v>
      </c>
      <c r="AR422" s="148" t="s">
        <v>158</v>
      </c>
      <c r="AT422" s="148" t="s">
        <v>154</v>
      </c>
      <c r="AU422" s="148" t="s">
        <v>89</v>
      </c>
      <c r="AY422" s="16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6" t="s">
        <v>86</v>
      </c>
      <c r="BK422" s="149">
        <f>ROUND(I422*H422,2)</f>
        <v>0</v>
      </c>
      <c r="BL422" s="16" t="s">
        <v>158</v>
      </c>
      <c r="BM422" s="148" t="s">
        <v>1862</v>
      </c>
    </row>
    <row r="423" spans="2:65" s="12" customFormat="1" ht="11.25">
      <c r="B423" s="160"/>
      <c r="D423" s="150" t="s">
        <v>312</v>
      </c>
      <c r="E423" s="161" t="s">
        <v>1</v>
      </c>
      <c r="F423" s="162" t="s">
        <v>1863</v>
      </c>
      <c r="H423" s="163">
        <v>49</v>
      </c>
      <c r="I423" s="164"/>
      <c r="L423" s="160"/>
      <c r="M423" s="165"/>
      <c r="T423" s="166"/>
      <c r="AT423" s="161" t="s">
        <v>312</v>
      </c>
      <c r="AU423" s="161" t="s">
        <v>89</v>
      </c>
      <c r="AV423" s="12" t="s">
        <v>89</v>
      </c>
      <c r="AW423" s="12" t="s">
        <v>35</v>
      </c>
      <c r="AX423" s="12" t="s">
        <v>86</v>
      </c>
      <c r="AY423" s="161" t="s">
        <v>151</v>
      </c>
    </row>
    <row r="424" spans="2:65" s="1" customFormat="1" ht="16.5" customHeight="1">
      <c r="B424" s="136"/>
      <c r="C424" s="174" t="s">
        <v>932</v>
      </c>
      <c r="D424" s="174" t="s">
        <v>374</v>
      </c>
      <c r="E424" s="175" t="s">
        <v>1864</v>
      </c>
      <c r="F424" s="176" t="s">
        <v>1865</v>
      </c>
      <c r="G424" s="177" t="s">
        <v>349</v>
      </c>
      <c r="H424" s="178">
        <v>49</v>
      </c>
      <c r="I424" s="179"/>
      <c r="J424" s="180">
        <f>ROUND(I424*H424,2)</f>
        <v>0</v>
      </c>
      <c r="K424" s="176" t="s">
        <v>310</v>
      </c>
      <c r="L424" s="181"/>
      <c r="M424" s="182" t="s">
        <v>1</v>
      </c>
      <c r="N424" s="183" t="s">
        <v>44</v>
      </c>
      <c r="P424" s="146">
        <f>O424*H424</f>
        <v>0</v>
      </c>
      <c r="Q424" s="146">
        <v>0.13400000000000001</v>
      </c>
      <c r="R424" s="146">
        <f>Q424*H424</f>
        <v>6.5660000000000007</v>
      </c>
      <c r="S424" s="146">
        <v>0</v>
      </c>
      <c r="T424" s="147">
        <f>S424*H424</f>
        <v>0</v>
      </c>
      <c r="AR424" s="148" t="s">
        <v>183</v>
      </c>
      <c r="AT424" s="148" t="s">
        <v>374</v>
      </c>
      <c r="AU424" s="148" t="s">
        <v>89</v>
      </c>
      <c r="AY424" s="16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6" t="s">
        <v>86</v>
      </c>
      <c r="BK424" s="149">
        <f>ROUND(I424*H424,2)</f>
        <v>0</v>
      </c>
      <c r="BL424" s="16" t="s">
        <v>158</v>
      </c>
      <c r="BM424" s="148" t="s">
        <v>1866</v>
      </c>
    </row>
    <row r="425" spans="2:65" s="1" customFormat="1" ht="16.5" customHeight="1">
      <c r="B425" s="136"/>
      <c r="C425" s="137" t="s">
        <v>937</v>
      </c>
      <c r="D425" s="137" t="s">
        <v>154</v>
      </c>
      <c r="E425" s="138" t="s">
        <v>1867</v>
      </c>
      <c r="F425" s="139" t="s">
        <v>1868</v>
      </c>
      <c r="G425" s="140" t="s">
        <v>309</v>
      </c>
      <c r="H425" s="141">
        <v>1.4</v>
      </c>
      <c r="I425" s="142"/>
      <c r="J425" s="143">
        <f>ROUND(I425*H425,2)</f>
        <v>0</v>
      </c>
      <c r="K425" s="139" t="s">
        <v>310</v>
      </c>
      <c r="L425" s="32"/>
      <c r="M425" s="144" t="s">
        <v>1</v>
      </c>
      <c r="N425" s="145" t="s">
        <v>44</v>
      </c>
      <c r="P425" s="146">
        <f>O425*H425</f>
        <v>0</v>
      </c>
      <c r="Q425" s="146">
        <v>0</v>
      </c>
      <c r="R425" s="146">
        <f>Q425*H425</f>
        <v>0</v>
      </c>
      <c r="S425" s="146">
        <v>0</v>
      </c>
      <c r="T425" s="147">
        <f>S425*H425</f>
        <v>0</v>
      </c>
      <c r="AR425" s="148" t="s">
        <v>158</v>
      </c>
      <c r="AT425" s="148" t="s">
        <v>154</v>
      </c>
      <c r="AU425" s="148" t="s">
        <v>89</v>
      </c>
      <c r="AY425" s="16" t="s">
        <v>151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6" t="s">
        <v>86</v>
      </c>
      <c r="BK425" s="149">
        <f>ROUND(I425*H425,2)</f>
        <v>0</v>
      </c>
      <c r="BL425" s="16" t="s">
        <v>158</v>
      </c>
      <c r="BM425" s="148" t="s">
        <v>1869</v>
      </c>
    </row>
    <row r="426" spans="2:65" s="12" customFormat="1" ht="11.25">
      <c r="B426" s="160"/>
      <c r="D426" s="150" t="s">
        <v>312</v>
      </c>
      <c r="E426" s="161" t="s">
        <v>1</v>
      </c>
      <c r="F426" s="162" t="s">
        <v>1661</v>
      </c>
      <c r="H426" s="163">
        <v>1.4</v>
      </c>
      <c r="I426" s="164"/>
      <c r="L426" s="160"/>
      <c r="M426" s="165"/>
      <c r="T426" s="166"/>
      <c r="AT426" s="161" t="s">
        <v>312</v>
      </c>
      <c r="AU426" s="161" t="s">
        <v>89</v>
      </c>
      <c r="AV426" s="12" t="s">
        <v>89</v>
      </c>
      <c r="AW426" s="12" t="s">
        <v>35</v>
      </c>
      <c r="AX426" s="12" t="s">
        <v>86</v>
      </c>
      <c r="AY426" s="161" t="s">
        <v>151</v>
      </c>
    </row>
    <row r="427" spans="2:65" s="1" customFormat="1" ht="16.5" customHeight="1">
      <c r="B427" s="136"/>
      <c r="C427" s="137" t="s">
        <v>942</v>
      </c>
      <c r="D427" s="137" t="s">
        <v>154</v>
      </c>
      <c r="E427" s="138" t="s">
        <v>792</v>
      </c>
      <c r="F427" s="139" t="s">
        <v>793</v>
      </c>
      <c r="G427" s="140" t="s">
        <v>349</v>
      </c>
      <c r="H427" s="141">
        <v>5.4</v>
      </c>
      <c r="I427" s="142"/>
      <c r="J427" s="143">
        <f>ROUND(I427*H427,2)</f>
        <v>0</v>
      </c>
      <c r="K427" s="139" t="s">
        <v>310</v>
      </c>
      <c r="L427" s="32"/>
      <c r="M427" s="144" t="s">
        <v>1</v>
      </c>
      <c r="N427" s="145" t="s">
        <v>44</v>
      </c>
      <c r="P427" s="146">
        <f>O427*H427</f>
        <v>0</v>
      </c>
      <c r="Q427" s="146">
        <v>6.9250000000000006E-2</v>
      </c>
      <c r="R427" s="146">
        <f>Q427*H427</f>
        <v>0.37395000000000006</v>
      </c>
      <c r="S427" s="146">
        <v>0</v>
      </c>
      <c r="T427" s="147">
        <f>S427*H427</f>
        <v>0</v>
      </c>
      <c r="AR427" s="148" t="s">
        <v>158</v>
      </c>
      <c r="AT427" s="148" t="s">
        <v>154</v>
      </c>
      <c r="AU427" s="148" t="s">
        <v>89</v>
      </c>
      <c r="AY427" s="16" t="s">
        <v>151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6" t="s">
        <v>86</v>
      </c>
      <c r="BK427" s="149">
        <f>ROUND(I427*H427,2)</f>
        <v>0</v>
      </c>
      <c r="BL427" s="16" t="s">
        <v>158</v>
      </c>
      <c r="BM427" s="148" t="s">
        <v>1870</v>
      </c>
    </row>
    <row r="428" spans="2:65" s="12" customFormat="1" ht="11.25">
      <c r="B428" s="160"/>
      <c r="D428" s="150" t="s">
        <v>312</v>
      </c>
      <c r="E428" s="161" t="s">
        <v>1</v>
      </c>
      <c r="F428" s="162" t="s">
        <v>1871</v>
      </c>
      <c r="H428" s="163">
        <v>5.4</v>
      </c>
      <c r="I428" s="164"/>
      <c r="L428" s="160"/>
      <c r="M428" s="165"/>
      <c r="T428" s="166"/>
      <c r="AT428" s="161" t="s">
        <v>312</v>
      </c>
      <c r="AU428" s="161" t="s">
        <v>89</v>
      </c>
      <c r="AV428" s="12" t="s">
        <v>89</v>
      </c>
      <c r="AW428" s="12" t="s">
        <v>35</v>
      </c>
      <c r="AX428" s="12" t="s">
        <v>86</v>
      </c>
      <c r="AY428" s="161" t="s">
        <v>151</v>
      </c>
    </row>
    <row r="429" spans="2:65" s="1" customFormat="1" ht="21.75" customHeight="1">
      <c r="B429" s="136"/>
      <c r="C429" s="137" t="s">
        <v>947</v>
      </c>
      <c r="D429" s="137" t="s">
        <v>154</v>
      </c>
      <c r="E429" s="138" t="s">
        <v>797</v>
      </c>
      <c r="F429" s="139" t="s">
        <v>798</v>
      </c>
      <c r="G429" s="140" t="s">
        <v>363</v>
      </c>
      <c r="H429" s="141">
        <v>835</v>
      </c>
      <c r="I429" s="142"/>
      <c r="J429" s="143">
        <f>ROUND(I429*H429,2)</f>
        <v>0</v>
      </c>
      <c r="K429" s="139" t="s">
        <v>310</v>
      </c>
      <c r="L429" s="32"/>
      <c r="M429" s="144" t="s">
        <v>1</v>
      </c>
      <c r="N429" s="145" t="s">
        <v>44</v>
      </c>
      <c r="P429" s="146">
        <f>O429*H429</f>
        <v>0</v>
      </c>
      <c r="Q429" s="146">
        <v>0</v>
      </c>
      <c r="R429" s="146">
        <f>Q429*H429</f>
        <v>0</v>
      </c>
      <c r="S429" s="146">
        <v>0</v>
      </c>
      <c r="T429" s="147">
        <f>S429*H429</f>
        <v>0</v>
      </c>
      <c r="AR429" s="148" t="s">
        <v>158</v>
      </c>
      <c r="AT429" s="148" t="s">
        <v>154</v>
      </c>
      <c r="AU429" s="148" t="s">
        <v>89</v>
      </c>
      <c r="AY429" s="16" t="s">
        <v>151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6" t="s">
        <v>86</v>
      </c>
      <c r="BK429" s="149">
        <f>ROUND(I429*H429,2)</f>
        <v>0</v>
      </c>
      <c r="BL429" s="16" t="s">
        <v>158</v>
      </c>
      <c r="BM429" s="148" t="s">
        <v>1872</v>
      </c>
    </row>
    <row r="430" spans="2:65" s="12" customFormat="1" ht="11.25">
      <c r="B430" s="160"/>
      <c r="D430" s="150" t="s">
        <v>312</v>
      </c>
      <c r="E430" s="161" t="s">
        <v>1</v>
      </c>
      <c r="F430" s="162" t="s">
        <v>1873</v>
      </c>
      <c r="H430" s="163">
        <v>835</v>
      </c>
      <c r="I430" s="164"/>
      <c r="L430" s="160"/>
      <c r="M430" s="165"/>
      <c r="T430" s="166"/>
      <c r="AT430" s="161" t="s">
        <v>312</v>
      </c>
      <c r="AU430" s="161" t="s">
        <v>89</v>
      </c>
      <c r="AV430" s="12" t="s">
        <v>89</v>
      </c>
      <c r="AW430" s="12" t="s">
        <v>35</v>
      </c>
      <c r="AX430" s="12" t="s">
        <v>86</v>
      </c>
      <c r="AY430" s="161" t="s">
        <v>151</v>
      </c>
    </row>
    <row r="431" spans="2:65" s="1" customFormat="1" ht="21.75" customHeight="1">
      <c r="B431" s="136"/>
      <c r="C431" s="137" t="s">
        <v>952</v>
      </c>
      <c r="D431" s="137" t="s">
        <v>154</v>
      </c>
      <c r="E431" s="138" t="s">
        <v>802</v>
      </c>
      <c r="F431" s="139" t="s">
        <v>803</v>
      </c>
      <c r="G431" s="140" t="s">
        <v>363</v>
      </c>
      <c r="H431" s="141">
        <v>100200</v>
      </c>
      <c r="I431" s="142"/>
      <c r="J431" s="143">
        <f>ROUND(I431*H431,2)</f>
        <v>0</v>
      </c>
      <c r="K431" s="139" t="s">
        <v>310</v>
      </c>
      <c r="L431" s="32"/>
      <c r="M431" s="144" t="s">
        <v>1</v>
      </c>
      <c r="N431" s="145" t="s">
        <v>44</v>
      </c>
      <c r="P431" s="146">
        <f>O431*H431</f>
        <v>0</v>
      </c>
      <c r="Q431" s="146">
        <v>0</v>
      </c>
      <c r="R431" s="146">
        <f>Q431*H431</f>
        <v>0</v>
      </c>
      <c r="S431" s="146">
        <v>0</v>
      </c>
      <c r="T431" s="147">
        <f>S431*H431</f>
        <v>0</v>
      </c>
      <c r="AR431" s="148" t="s">
        <v>158</v>
      </c>
      <c r="AT431" s="148" t="s">
        <v>154</v>
      </c>
      <c r="AU431" s="148" t="s">
        <v>89</v>
      </c>
      <c r="AY431" s="16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6" t="s">
        <v>86</v>
      </c>
      <c r="BK431" s="149">
        <f>ROUND(I431*H431,2)</f>
        <v>0</v>
      </c>
      <c r="BL431" s="16" t="s">
        <v>158</v>
      </c>
      <c r="BM431" s="148" t="s">
        <v>1874</v>
      </c>
    </row>
    <row r="432" spans="2:65" s="12" customFormat="1" ht="11.25">
      <c r="B432" s="160"/>
      <c r="D432" s="150" t="s">
        <v>312</v>
      </c>
      <c r="E432" s="161" t="s">
        <v>1</v>
      </c>
      <c r="F432" s="162" t="s">
        <v>1875</v>
      </c>
      <c r="H432" s="163">
        <v>100200</v>
      </c>
      <c r="I432" s="164"/>
      <c r="L432" s="160"/>
      <c r="M432" s="165"/>
      <c r="T432" s="166"/>
      <c r="AT432" s="161" t="s">
        <v>312</v>
      </c>
      <c r="AU432" s="161" t="s">
        <v>89</v>
      </c>
      <c r="AV432" s="12" t="s">
        <v>89</v>
      </c>
      <c r="AW432" s="12" t="s">
        <v>35</v>
      </c>
      <c r="AX432" s="12" t="s">
        <v>86</v>
      </c>
      <c r="AY432" s="161" t="s">
        <v>151</v>
      </c>
    </row>
    <row r="433" spans="2:65" s="1" customFormat="1" ht="21.75" customHeight="1">
      <c r="B433" s="136"/>
      <c r="C433" s="137" t="s">
        <v>957</v>
      </c>
      <c r="D433" s="137" t="s">
        <v>154</v>
      </c>
      <c r="E433" s="138" t="s">
        <v>807</v>
      </c>
      <c r="F433" s="139" t="s">
        <v>808</v>
      </c>
      <c r="G433" s="140" t="s">
        <v>363</v>
      </c>
      <c r="H433" s="141">
        <v>835</v>
      </c>
      <c r="I433" s="142"/>
      <c r="J433" s="143">
        <f>ROUND(I433*H433,2)</f>
        <v>0</v>
      </c>
      <c r="K433" s="139" t="s">
        <v>310</v>
      </c>
      <c r="L433" s="32"/>
      <c r="M433" s="144" t="s">
        <v>1</v>
      </c>
      <c r="N433" s="145" t="s">
        <v>44</v>
      </c>
      <c r="P433" s="146">
        <f>O433*H433</f>
        <v>0</v>
      </c>
      <c r="Q433" s="146">
        <v>0</v>
      </c>
      <c r="R433" s="146">
        <f>Q433*H433</f>
        <v>0</v>
      </c>
      <c r="S433" s="146">
        <v>0</v>
      </c>
      <c r="T433" s="147">
        <f>S433*H433</f>
        <v>0</v>
      </c>
      <c r="AR433" s="148" t="s">
        <v>158</v>
      </c>
      <c r="AT433" s="148" t="s">
        <v>154</v>
      </c>
      <c r="AU433" s="148" t="s">
        <v>89</v>
      </c>
      <c r="AY433" s="16" t="s">
        <v>151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6" t="s">
        <v>86</v>
      </c>
      <c r="BK433" s="149">
        <f>ROUND(I433*H433,2)</f>
        <v>0</v>
      </c>
      <c r="BL433" s="16" t="s">
        <v>158</v>
      </c>
      <c r="BM433" s="148" t="s">
        <v>1876</v>
      </c>
    </row>
    <row r="434" spans="2:65" s="1" customFormat="1" ht="16.5" customHeight="1">
      <c r="B434" s="136"/>
      <c r="C434" s="137" t="s">
        <v>964</v>
      </c>
      <c r="D434" s="137" t="s">
        <v>154</v>
      </c>
      <c r="E434" s="138" t="s">
        <v>1877</v>
      </c>
      <c r="F434" s="139" t="s">
        <v>1878</v>
      </c>
      <c r="G434" s="140" t="s">
        <v>349</v>
      </c>
      <c r="H434" s="141">
        <v>14</v>
      </c>
      <c r="I434" s="142"/>
      <c r="J434" s="143">
        <f>ROUND(I434*H434,2)</f>
        <v>0</v>
      </c>
      <c r="K434" s="139" t="s">
        <v>1</v>
      </c>
      <c r="L434" s="32"/>
      <c r="M434" s="144" t="s">
        <v>1</v>
      </c>
      <c r="N434" s="145" t="s">
        <v>44</v>
      </c>
      <c r="P434" s="146">
        <f>O434*H434</f>
        <v>0</v>
      </c>
      <c r="Q434" s="146">
        <v>1.42E-3</v>
      </c>
      <c r="R434" s="146">
        <f>Q434*H434</f>
        <v>1.9880000000000002E-2</v>
      </c>
      <c r="S434" s="146">
        <v>0</v>
      </c>
      <c r="T434" s="147">
        <f>S434*H434</f>
        <v>0</v>
      </c>
      <c r="AR434" s="148" t="s">
        <v>158</v>
      </c>
      <c r="AT434" s="148" t="s">
        <v>154</v>
      </c>
      <c r="AU434" s="148" t="s">
        <v>89</v>
      </c>
      <c r="AY434" s="16" t="s">
        <v>151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6" t="s">
        <v>86</v>
      </c>
      <c r="BK434" s="149">
        <f>ROUND(I434*H434,2)</f>
        <v>0</v>
      </c>
      <c r="BL434" s="16" t="s">
        <v>158</v>
      </c>
      <c r="BM434" s="148" t="s">
        <v>1879</v>
      </c>
    </row>
    <row r="435" spans="2:65" s="12" customFormat="1" ht="11.25">
      <c r="B435" s="160"/>
      <c r="D435" s="150" t="s">
        <v>312</v>
      </c>
      <c r="E435" s="161" t="s">
        <v>1</v>
      </c>
      <c r="F435" s="162" t="s">
        <v>1880</v>
      </c>
      <c r="H435" s="163">
        <v>14</v>
      </c>
      <c r="I435" s="164"/>
      <c r="L435" s="160"/>
      <c r="M435" s="165"/>
      <c r="T435" s="166"/>
      <c r="AT435" s="161" t="s">
        <v>312</v>
      </c>
      <c r="AU435" s="161" t="s">
        <v>89</v>
      </c>
      <c r="AV435" s="12" t="s">
        <v>89</v>
      </c>
      <c r="AW435" s="12" t="s">
        <v>35</v>
      </c>
      <c r="AX435" s="12" t="s">
        <v>86</v>
      </c>
      <c r="AY435" s="161" t="s">
        <v>151</v>
      </c>
    </row>
    <row r="436" spans="2:65" s="1" customFormat="1" ht="16.5" customHeight="1">
      <c r="B436" s="136"/>
      <c r="C436" s="137" t="s">
        <v>971</v>
      </c>
      <c r="D436" s="137" t="s">
        <v>154</v>
      </c>
      <c r="E436" s="138" t="s">
        <v>1881</v>
      </c>
      <c r="F436" s="139" t="s">
        <v>1882</v>
      </c>
      <c r="G436" s="140" t="s">
        <v>349</v>
      </c>
      <c r="H436" s="141">
        <v>263</v>
      </c>
      <c r="I436" s="142"/>
      <c r="J436" s="143">
        <f>ROUND(I436*H436,2)</f>
        <v>0</v>
      </c>
      <c r="K436" s="139" t="s">
        <v>310</v>
      </c>
      <c r="L436" s="32"/>
      <c r="M436" s="144" t="s">
        <v>1</v>
      </c>
      <c r="N436" s="145" t="s">
        <v>44</v>
      </c>
      <c r="P436" s="146">
        <f>O436*H436</f>
        <v>0</v>
      </c>
      <c r="Q436" s="146">
        <v>1.49E-3</v>
      </c>
      <c r="R436" s="146">
        <f>Q436*H436</f>
        <v>0.39187</v>
      </c>
      <c r="S436" s="146">
        <v>0</v>
      </c>
      <c r="T436" s="147">
        <f>S436*H436</f>
        <v>0</v>
      </c>
      <c r="AR436" s="148" t="s">
        <v>158</v>
      </c>
      <c r="AT436" s="148" t="s">
        <v>154</v>
      </c>
      <c r="AU436" s="148" t="s">
        <v>89</v>
      </c>
      <c r="AY436" s="16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6" t="s">
        <v>86</v>
      </c>
      <c r="BK436" s="149">
        <f>ROUND(I436*H436,2)</f>
        <v>0</v>
      </c>
      <c r="BL436" s="16" t="s">
        <v>158</v>
      </c>
      <c r="BM436" s="148" t="s">
        <v>1883</v>
      </c>
    </row>
    <row r="437" spans="2:65" s="12" customFormat="1" ht="11.25">
      <c r="B437" s="160"/>
      <c r="D437" s="150" t="s">
        <v>312</v>
      </c>
      <c r="E437" s="161" t="s">
        <v>1</v>
      </c>
      <c r="F437" s="162" t="s">
        <v>1884</v>
      </c>
      <c r="H437" s="163">
        <v>263</v>
      </c>
      <c r="I437" s="164"/>
      <c r="L437" s="160"/>
      <c r="M437" s="165"/>
      <c r="T437" s="166"/>
      <c r="AT437" s="161" t="s">
        <v>312</v>
      </c>
      <c r="AU437" s="161" t="s">
        <v>89</v>
      </c>
      <c r="AV437" s="12" t="s">
        <v>89</v>
      </c>
      <c r="AW437" s="12" t="s">
        <v>35</v>
      </c>
      <c r="AX437" s="12" t="s">
        <v>86</v>
      </c>
      <c r="AY437" s="161" t="s">
        <v>151</v>
      </c>
    </row>
    <row r="438" spans="2:65" s="1" customFormat="1" ht="16.5" customHeight="1">
      <c r="B438" s="136"/>
      <c r="C438" s="137" t="s">
        <v>977</v>
      </c>
      <c r="D438" s="137" t="s">
        <v>154</v>
      </c>
      <c r="E438" s="138" t="s">
        <v>825</v>
      </c>
      <c r="F438" s="139" t="s">
        <v>826</v>
      </c>
      <c r="G438" s="140" t="s">
        <v>1</v>
      </c>
      <c r="H438" s="141">
        <v>313.5</v>
      </c>
      <c r="I438" s="142"/>
      <c r="J438" s="143">
        <f>ROUND(I438*H438,2)</f>
        <v>0</v>
      </c>
      <c r="K438" s="139" t="s">
        <v>1</v>
      </c>
      <c r="L438" s="32"/>
      <c r="M438" s="144" t="s">
        <v>1</v>
      </c>
      <c r="N438" s="145" t="s">
        <v>44</v>
      </c>
      <c r="P438" s="146">
        <f>O438*H438</f>
        <v>0</v>
      </c>
      <c r="Q438" s="146">
        <v>0</v>
      </c>
      <c r="R438" s="146">
        <f>Q438*H438</f>
        <v>0</v>
      </c>
      <c r="S438" s="146">
        <v>0</v>
      </c>
      <c r="T438" s="147">
        <f>S438*H438</f>
        <v>0</v>
      </c>
      <c r="AR438" s="148" t="s">
        <v>158</v>
      </c>
      <c r="AT438" s="148" t="s">
        <v>154</v>
      </c>
      <c r="AU438" s="148" t="s">
        <v>89</v>
      </c>
      <c r="AY438" s="16" t="s">
        <v>151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6" t="s">
        <v>86</v>
      </c>
      <c r="BK438" s="149">
        <f>ROUND(I438*H438,2)</f>
        <v>0</v>
      </c>
      <c r="BL438" s="16" t="s">
        <v>158</v>
      </c>
      <c r="BM438" s="148" t="s">
        <v>1885</v>
      </c>
    </row>
    <row r="439" spans="2:65" s="12" customFormat="1" ht="11.25">
      <c r="B439" s="160"/>
      <c r="D439" s="150" t="s">
        <v>312</v>
      </c>
      <c r="E439" s="161" t="s">
        <v>1</v>
      </c>
      <c r="F439" s="162" t="s">
        <v>1886</v>
      </c>
      <c r="H439" s="163">
        <v>313.5</v>
      </c>
      <c r="I439" s="164"/>
      <c r="L439" s="160"/>
      <c r="M439" s="165"/>
      <c r="T439" s="166"/>
      <c r="AT439" s="161" t="s">
        <v>312</v>
      </c>
      <c r="AU439" s="161" t="s">
        <v>89</v>
      </c>
      <c r="AV439" s="12" t="s">
        <v>89</v>
      </c>
      <c r="AW439" s="12" t="s">
        <v>35</v>
      </c>
      <c r="AX439" s="12" t="s">
        <v>86</v>
      </c>
      <c r="AY439" s="161" t="s">
        <v>151</v>
      </c>
    </row>
    <row r="440" spans="2:65" s="1" customFormat="1" ht="16.5" customHeight="1">
      <c r="B440" s="136"/>
      <c r="C440" s="137" t="s">
        <v>982</v>
      </c>
      <c r="D440" s="137" t="s">
        <v>154</v>
      </c>
      <c r="E440" s="138" t="s">
        <v>1887</v>
      </c>
      <c r="F440" s="139" t="s">
        <v>1888</v>
      </c>
      <c r="G440" s="140" t="s">
        <v>157</v>
      </c>
      <c r="H440" s="141">
        <v>20</v>
      </c>
      <c r="I440" s="142"/>
      <c r="J440" s="143">
        <f>ROUND(I440*H440,2)</f>
        <v>0</v>
      </c>
      <c r="K440" s="139" t="s">
        <v>1</v>
      </c>
      <c r="L440" s="32"/>
      <c r="M440" s="144" t="s">
        <v>1</v>
      </c>
      <c r="N440" s="145" t="s">
        <v>44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AR440" s="148" t="s">
        <v>158</v>
      </c>
      <c r="AT440" s="148" t="s">
        <v>154</v>
      </c>
      <c r="AU440" s="148" t="s">
        <v>89</v>
      </c>
      <c r="AY440" s="16" t="s">
        <v>151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6" t="s">
        <v>86</v>
      </c>
      <c r="BK440" s="149">
        <f>ROUND(I440*H440,2)</f>
        <v>0</v>
      </c>
      <c r="BL440" s="16" t="s">
        <v>158</v>
      </c>
      <c r="BM440" s="148" t="s">
        <v>1889</v>
      </c>
    </row>
    <row r="441" spans="2:65" s="1" customFormat="1" ht="19.5">
      <c r="B441" s="32"/>
      <c r="D441" s="150" t="s">
        <v>167</v>
      </c>
      <c r="F441" s="151" t="s">
        <v>1890</v>
      </c>
      <c r="I441" s="152"/>
      <c r="L441" s="32"/>
      <c r="M441" s="153"/>
      <c r="T441" s="56"/>
      <c r="AT441" s="16" t="s">
        <v>167</v>
      </c>
      <c r="AU441" s="16" t="s">
        <v>89</v>
      </c>
    </row>
    <row r="442" spans="2:65" s="12" customFormat="1" ht="11.25">
      <c r="B442" s="160"/>
      <c r="D442" s="150" t="s">
        <v>312</v>
      </c>
      <c r="E442" s="161" t="s">
        <v>1</v>
      </c>
      <c r="F442" s="162" t="s">
        <v>1891</v>
      </c>
      <c r="H442" s="163">
        <v>20</v>
      </c>
      <c r="I442" s="164"/>
      <c r="L442" s="160"/>
      <c r="M442" s="165"/>
      <c r="T442" s="166"/>
      <c r="AT442" s="161" t="s">
        <v>312</v>
      </c>
      <c r="AU442" s="161" t="s">
        <v>89</v>
      </c>
      <c r="AV442" s="12" t="s">
        <v>89</v>
      </c>
      <c r="AW442" s="12" t="s">
        <v>35</v>
      </c>
      <c r="AX442" s="12" t="s">
        <v>86</v>
      </c>
      <c r="AY442" s="161" t="s">
        <v>151</v>
      </c>
    </row>
    <row r="443" spans="2:65" s="1" customFormat="1" ht="16.5" customHeight="1">
      <c r="B443" s="136"/>
      <c r="C443" s="137" t="s">
        <v>987</v>
      </c>
      <c r="D443" s="137" t="s">
        <v>154</v>
      </c>
      <c r="E443" s="138" t="s">
        <v>835</v>
      </c>
      <c r="F443" s="139" t="s">
        <v>836</v>
      </c>
      <c r="G443" s="140" t="s">
        <v>349</v>
      </c>
      <c r="H443" s="141">
        <v>5</v>
      </c>
      <c r="I443" s="142"/>
      <c r="J443" s="143">
        <f>ROUND(I443*H443,2)</f>
        <v>0</v>
      </c>
      <c r="K443" s="139" t="s">
        <v>310</v>
      </c>
      <c r="L443" s="32"/>
      <c r="M443" s="144" t="s">
        <v>1</v>
      </c>
      <c r="N443" s="145" t="s">
        <v>44</v>
      </c>
      <c r="P443" s="146">
        <f>O443*H443</f>
        <v>0</v>
      </c>
      <c r="Q443" s="146">
        <v>6.4999999999999997E-4</v>
      </c>
      <c r="R443" s="146">
        <f>Q443*H443</f>
        <v>3.2499999999999999E-3</v>
      </c>
      <c r="S443" s="146">
        <v>1E-3</v>
      </c>
      <c r="T443" s="147">
        <f>S443*H443</f>
        <v>5.0000000000000001E-3</v>
      </c>
      <c r="AR443" s="148" t="s">
        <v>158</v>
      </c>
      <c r="AT443" s="148" t="s">
        <v>154</v>
      </c>
      <c r="AU443" s="148" t="s">
        <v>89</v>
      </c>
      <c r="AY443" s="16" t="s">
        <v>151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6" t="s">
        <v>86</v>
      </c>
      <c r="BK443" s="149">
        <f>ROUND(I443*H443,2)</f>
        <v>0</v>
      </c>
      <c r="BL443" s="16" t="s">
        <v>158</v>
      </c>
      <c r="BM443" s="148" t="s">
        <v>1892</v>
      </c>
    </row>
    <row r="444" spans="2:65" s="12" customFormat="1" ht="11.25">
      <c r="B444" s="160"/>
      <c r="D444" s="150" t="s">
        <v>312</v>
      </c>
      <c r="E444" s="161" t="s">
        <v>1</v>
      </c>
      <c r="F444" s="162" t="s">
        <v>1893</v>
      </c>
      <c r="H444" s="163">
        <v>5</v>
      </c>
      <c r="I444" s="164"/>
      <c r="L444" s="160"/>
      <c r="M444" s="165"/>
      <c r="T444" s="166"/>
      <c r="AT444" s="161" t="s">
        <v>312</v>
      </c>
      <c r="AU444" s="161" t="s">
        <v>89</v>
      </c>
      <c r="AV444" s="12" t="s">
        <v>89</v>
      </c>
      <c r="AW444" s="12" t="s">
        <v>35</v>
      </c>
      <c r="AX444" s="12" t="s">
        <v>86</v>
      </c>
      <c r="AY444" s="161" t="s">
        <v>151</v>
      </c>
    </row>
    <row r="445" spans="2:65" s="1" customFormat="1" ht="16.5" customHeight="1">
      <c r="B445" s="136"/>
      <c r="C445" s="137" t="s">
        <v>992</v>
      </c>
      <c r="D445" s="137" t="s">
        <v>154</v>
      </c>
      <c r="E445" s="138" t="s">
        <v>850</v>
      </c>
      <c r="F445" s="139" t="s">
        <v>851</v>
      </c>
      <c r="G445" s="140" t="s">
        <v>349</v>
      </c>
      <c r="H445" s="141">
        <v>316</v>
      </c>
      <c r="I445" s="142"/>
      <c r="J445" s="143">
        <f>ROUND(I445*H445,2)</f>
        <v>0</v>
      </c>
      <c r="K445" s="139" t="s">
        <v>1</v>
      </c>
      <c r="L445" s="32"/>
      <c r="M445" s="144" t="s">
        <v>1</v>
      </c>
      <c r="N445" s="145" t="s">
        <v>44</v>
      </c>
      <c r="P445" s="146">
        <f>O445*H445</f>
        <v>0</v>
      </c>
      <c r="Q445" s="146">
        <v>0</v>
      </c>
      <c r="R445" s="146">
        <f>Q445*H445</f>
        <v>0</v>
      </c>
      <c r="S445" s="146">
        <v>0</v>
      </c>
      <c r="T445" s="147">
        <f>S445*H445</f>
        <v>0</v>
      </c>
      <c r="AR445" s="148" t="s">
        <v>158</v>
      </c>
      <c r="AT445" s="148" t="s">
        <v>154</v>
      </c>
      <c r="AU445" s="148" t="s">
        <v>89</v>
      </c>
      <c r="AY445" s="16" t="s">
        <v>151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6" t="s">
        <v>86</v>
      </c>
      <c r="BK445" s="149">
        <f>ROUND(I445*H445,2)</f>
        <v>0</v>
      </c>
      <c r="BL445" s="16" t="s">
        <v>158</v>
      </c>
      <c r="BM445" s="148" t="s">
        <v>1894</v>
      </c>
    </row>
    <row r="446" spans="2:65" s="12" customFormat="1" ht="11.25">
      <c r="B446" s="160"/>
      <c r="D446" s="150" t="s">
        <v>312</v>
      </c>
      <c r="E446" s="161" t="s">
        <v>1</v>
      </c>
      <c r="F446" s="162" t="s">
        <v>1895</v>
      </c>
      <c r="H446" s="163">
        <v>316</v>
      </c>
      <c r="I446" s="164"/>
      <c r="L446" s="160"/>
      <c r="M446" s="165"/>
      <c r="T446" s="166"/>
      <c r="AT446" s="161" t="s">
        <v>312</v>
      </c>
      <c r="AU446" s="161" t="s">
        <v>89</v>
      </c>
      <c r="AV446" s="12" t="s">
        <v>89</v>
      </c>
      <c r="AW446" s="12" t="s">
        <v>35</v>
      </c>
      <c r="AX446" s="12" t="s">
        <v>86</v>
      </c>
      <c r="AY446" s="161" t="s">
        <v>151</v>
      </c>
    </row>
    <row r="447" spans="2:65" s="1" customFormat="1" ht="16.5" customHeight="1">
      <c r="B447" s="136"/>
      <c r="C447" s="137" t="s">
        <v>997</v>
      </c>
      <c r="D447" s="137" t="s">
        <v>154</v>
      </c>
      <c r="E447" s="138" t="s">
        <v>1896</v>
      </c>
      <c r="F447" s="139" t="s">
        <v>1897</v>
      </c>
      <c r="G447" s="140" t="s">
        <v>309</v>
      </c>
      <c r="H447" s="141">
        <v>468.4</v>
      </c>
      <c r="I447" s="142"/>
      <c r="J447" s="143">
        <f>ROUND(I447*H447,2)</f>
        <v>0</v>
      </c>
      <c r="K447" s="139" t="s">
        <v>310</v>
      </c>
      <c r="L447" s="32"/>
      <c r="M447" s="144" t="s">
        <v>1</v>
      </c>
      <c r="N447" s="145" t="s">
        <v>44</v>
      </c>
      <c r="P447" s="146">
        <f>O447*H447</f>
        <v>0</v>
      </c>
      <c r="Q447" s="146">
        <v>0</v>
      </c>
      <c r="R447" s="146">
        <f>Q447*H447</f>
        <v>0</v>
      </c>
      <c r="S447" s="146">
        <v>2.65</v>
      </c>
      <c r="T447" s="147">
        <f>S447*H447</f>
        <v>1241.26</v>
      </c>
      <c r="AR447" s="148" t="s">
        <v>158</v>
      </c>
      <c r="AT447" s="148" t="s">
        <v>154</v>
      </c>
      <c r="AU447" s="148" t="s">
        <v>89</v>
      </c>
      <c r="AY447" s="16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6" t="s">
        <v>86</v>
      </c>
      <c r="BK447" s="149">
        <f>ROUND(I447*H447,2)</f>
        <v>0</v>
      </c>
      <c r="BL447" s="16" t="s">
        <v>158</v>
      </c>
      <c r="BM447" s="148" t="s">
        <v>1898</v>
      </c>
    </row>
    <row r="448" spans="2:65" s="12" customFormat="1" ht="11.25">
      <c r="B448" s="160"/>
      <c r="D448" s="150" t="s">
        <v>312</v>
      </c>
      <c r="E448" s="161" t="s">
        <v>1</v>
      </c>
      <c r="F448" s="162" t="s">
        <v>1899</v>
      </c>
      <c r="H448" s="163">
        <v>468.4</v>
      </c>
      <c r="I448" s="164"/>
      <c r="L448" s="160"/>
      <c r="M448" s="165"/>
      <c r="T448" s="166"/>
      <c r="AT448" s="161" t="s">
        <v>312</v>
      </c>
      <c r="AU448" s="161" t="s">
        <v>89</v>
      </c>
      <c r="AV448" s="12" t="s">
        <v>89</v>
      </c>
      <c r="AW448" s="12" t="s">
        <v>35</v>
      </c>
      <c r="AX448" s="12" t="s">
        <v>86</v>
      </c>
      <c r="AY448" s="161" t="s">
        <v>151</v>
      </c>
    </row>
    <row r="449" spans="2:65" s="1" customFormat="1" ht="16.5" customHeight="1">
      <c r="B449" s="136"/>
      <c r="C449" s="137" t="s">
        <v>1002</v>
      </c>
      <c r="D449" s="137" t="s">
        <v>154</v>
      </c>
      <c r="E449" s="138" t="s">
        <v>830</v>
      </c>
      <c r="F449" s="139" t="s">
        <v>831</v>
      </c>
      <c r="G449" s="140" t="s">
        <v>309</v>
      </c>
      <c r="H449" s="141">
        <v>253.6</v>
      </c>
      <c r="I449" s="142"/>
      <c r="J449" s="143">
        <f>ROUND(I449*H449,2)</f>
        <v>0</v>
      </c>
      <c r="K449" s="139" t="s">
        <v>310</v>
      </c>
      <c r="L449" s="32"/>
      <c r="M449" s="144" t="s">
        <v>1</v>
      </c>
      <c r="N449" s="145" t="s">
        <v>44</v>
      </c>
      <c r="P449" s="146">
        <f>O449*H449</f>
        <v>0</v>
      </c>
      <c r="Q449" s="146">
        <v>0</v>
      </c>
      <c r="R449" s="146">
        <f>Q449*H449</f>
        <v>0</v>
      </c>
      <c r="S449" s="146">
        <v>2.85</v>
      </c>
      <c r="T449" s="147">
        <f>S449*H449</f>
        <v>722.76</v>
      </c>
      <c r="AR449" s="148" t="s">
        <v>158</v>
      </c>
      <c r="AT449" s="148" t="s">
        <v>154</v>
      </c>
      <c r="AU449" s="148" t="s">
        <v>89</v>
      </c>
      <c r="AY449" s="16" t="s">
        <v>151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6" t="s">
        <v>86</v>
      </c>
      <c r="BK449" s="149">
        <f>ROUND(I449*H449,2)</f>
        <v>0</v>
      </c>
      <c r="BL449" s="16" t="s">
        <v>158</v>
      </c>
      <c r="BM449" s="148" t="s">
        <v>1900</v>
      </c>
    </row>
    <row r="450" spans="2:65" s="12" customFormat="1" ht="11.25">
      <c r="B450" s="160"/>
      <c r="D450" s="150" t="s">
        <v>312</v>
      </c>
      <c r="E450" s="161" t="s">
        <v>1</v>
      </c>
      <c r="F450" s="162" t="s">
        <v>1901</v>
      </c>
      <c r="H450" s="163">
        <v>80.5</v>
      </c>
      <c r="I450" s="164"/>
      <c r="L450" s="160"/>
      <c r="M450" s="165"/>
      <c r="T450" s="166"/>
      <c r="AT450" s="161" t="s">
        <v>312</v>
      </c>
      <c r="AU450" s="161" t="s">
        <v>89</v>
      </c>
      <c r="AV450" s="12" t="s">
        <v>89</v>
      </c>
      <c r="AW450" s="12" t="s">
        <v>35</v>
      </c>
      <c r="AX450" s="12" t="s">
        <v>79</v>
      </c>
      <c r="AY450" s="161" t="s">
        <v>151</v>
      </c>
    </row>
    <row r="451" spans="2:65" s="12" customFormat="1" ht="11.25">
      <c r="B451" s="160"/>
      <c r="D451" s="150" t="s">
        <v>312</v>
      </c>
      <c r="E451" s="161" t="s">
        <v>1</v>
      </c>
      <c r="F451" s="162" t="s">
        <v>1902</v>
      </c>
      <c r="H451" s="163">
        <v>75</v>
      </c>
      <c r="I451" s="164"/>
      <c r="L451" s="160"/>
      <c r="M451" s="165"/>
      <c r="T451" s="166"/>
      <c r="AT451" s="161" t="s">
        <v>312</v>
      </c>
      <c r="AU451" s="161" t="s">
        <v>89</v>
      </c>
      <c r="AV451" s="12" t="s">
        <v>89</v>
      </c>
      <c r="AW451" s="12" t="s">
        <v>35</v>
      </c>
      <c r="AX451" s="12" t="s">
        <v>79</v>
      </c>
      <c r="AY451" s="161" t="s">
        <v>151</v>
      </c>
    </row>
    <row r="452" spans="2:65" s="12" customFormat="1" ht="11.25">
      <c r="B452" s="160"/>
      <c r="D452" s="150" t="s">
        <v>312</v>
      </c>
      <c r="E452" s="161" t="s">
        <v>1</v>
      </c>
      <c r="F452" s="162" t="s">
        <v>1903</v>
      </c>
      <c r="H452" s="163">
        <v>0.4</v>
      </c>
      <c r="I452" s="164"/>
      <c r="L452" s="160"/>
      <c r="M452" s="165"/>
      <c r="T452" s="166"/>
      <c r="AT452" s="161" t="s">
        <v>312</v>
      </c>
      <c r="AU452" s="161" t="s">
        <v>89</v>
      </c>
      <c r="AV452" s="12" t="s">
        <v>89</v>
      </c>
      <c r="AW452" s="12" t="s">
        <v>35</v>
      </c>
      <c r="AX452" s="12" t="s">
        <v>79</v>
      </c>
      <c r="AY452" s="161" t="s">
        <v>151</v>
      </c>
    </row>
    <row r="453" spans="2:65" s="12" customFormat="1" ht="11.25">
      <c r="B453" s="160"/>
      <c r="D453" s="150" t="s">
        <v>312</v>
      </c>
      <c r="E453" s="161" t="s">
        <v>1</v>
      </c>
      <c r="F453" s="162" t="s">
        <v>1904</v>
      </c>
      <c r="H453" s="163">
        <v>36.4</v>
      </c>
      <c r="I453" s="164"/>
      <c r="L453" s="160"/>
      <c r="M453" s="165"/>
      <c r="T453" s="166"/>
      <c r="AT453" s="161" t="s">
        <v>312</v>
      </c>
      <c r="AU453" s="161" t="s">
        <v>89</v>
      </c>
      <c r="AV453" s="12" t="s">
        <v>89</v>
      </c>
      <c r="AW453" s="12" t="s">
        <v>35</v>
      </c>
      <c r="AX453" s="12" t="s">
        <v>79</v>
      </c>
      <c r="AY453" s="161" t="s">
        <v>151</v>
      </c>
    </row>
    <row r="454" spans="2:65" s="12" customFormat="1" ht="11.25">
      <c r="B454" s="160"/>
      <c r="D454" s="150" t="s">
        <v>312</v>
      </c>
      <c r="E454" s="161" t="s">
        <v>1</v>
      </c>
      <c r="F454" s="162" t="s">
        <v>1905</v>
      </c>
      <c r="H454" s="163">
        <v>1.2</v>
      </c>
      <c r="I454" s="164"/>
      <c r="L454" s="160"/>
      <c r="M454" s="165"/>
      <c r="T454" s="166"/>
      <c r="AT454" s="161" t="s">
        <v>312</v>
      </c>
      <c r="AU454" s="161" t="s">
        <v>89</v>
      </c>
      <c r="AV454" s="12" t="s">
        <v>89</v>
      </c>
      <c r="AW454" s="12" t="s">
        <v>35</v>
      </c>
      <c r="AX454" s="12" t="s">
        <v>79</v>
      </c>
      <c r="AY454" s="161" t="s">
        <v>151</v>
      </c>
    </row>
    <row r="455" spans="2:65" s="12" customFormat="1" ht="11.25">
      <c r="B455" s="160"/>
      <c r="D455" s="150" t="s">
        <v>312</v>
      </c>
      <c r="E455" s="161" t="s">
        <v>1</v>
      </c>
      <c r="F455" s="162" t="s">
        <v>1906</v>
      </c>
      <c r="H455" s="163">
        <v>58.4</v>
      </c>
      <c r="I455" s="164"/>
      <c r="L455" s="160"/>
      <c r="M455" s="165"/>
      <c r="T455" s="166"/>
      <c r="AT455" s="161" t="s">
        <v>312</v>
      </c>
      <c r="AU455" s="161" t="s">
        <v>89</v>
      </c>
      <c r="AV455" s="12" t="s">
        <v>89</v>
      </c>
      <c r="AW455" s="12" t="s">
        <v>35</v>
      </c>
      <c r="AX455" s="12" t="s">
        <v>79</v>
      </c>
      <c r="AY455" s="161" t="s">
        <v>151</v>
      </c>
    </row>
    <row r="456" spans="2:65" s="12" customFormat="1" ht="11.25">
      <c r="B456" s="160"/>
      <c r="D456" s="150" t="s">
        <v>312</v>
      </c>
      <c r="E456" s="161" t="s">
        <v>1</v>
      </c>
      <c r="F456" s="162" t="s">
        <v>1907</v>
      </c>
      <c r="H456" s="163">
        <v>1.7</v>
      </c>
      <c r="I456" s="164"/>
      <c r="L456" s="160"/>
      <c r="M456" s="165"/>
      <c r="T456" s="166"/>
      <c r="AT456" s="161" t="s">
        <v>312</v>
      </c>
      <c r="AU456" s="161" t="s">
        <v>89</v>
      </c>
      <c r="AV456" s="12" t="s">
        <v>89</v>
      </c>
      <c r="AW456" s="12" t="s">
        <v>35</v>
      </c>
      <c r="AX456" s="12" t="s">
        <v>79</v>
      </c>
      <c r="AY456" s="161" t="s">
        <v>151</v>
      </c>
    </row>
    <row r="457" spans="2:65" s="13" customFormat="1" ht="11.25">
      <c r="B457" s="167"/>
      <c r="D457" s="150" t="s">
        <v>312</v>
      </c>
      <c r="E457" s="168" t="s">
        <v>1</v>
      </c>
      <c r="F457" s="169" t="s">
        <v>320</v>
      </c>
      <c r="H457" s="170">
        <v>253.6</v>
      </c>
      <c r="I457" s="171"/>
      <c r="L457" s="167"/>
      <c r="M457" s="172"/>
      <c r="T457" s="173"/>
      <c r="AT457" s="168" t="s">
        <v>312</v>
      </c>
      <c r="AU457" s="168" t="s">
        <v>89</v>
      </c>
      <c r="AV457" s="13" t="s">
        <v>158</v>
      </c>
      <c r="AW457" s="13" t="s">
        <v>35</v>
      </c>
      <c r="AX457" s="13" t="s">
        <v>86</v>
      </c>
      <c r="AY457" s="168" t="s">
        <v>151</v>
      </c>
    </row>
    <row r="458" spans="2:65" s="1" customFormat="1" ht="16.5" customHeight="1">
      <c r="B458" s="136"/>
      <c r="C458" s="137" t="s">
        <v>1007</v>
      </c>
      <c r="D458" s="137" t="s">
        <v>154</v>
      </c>
      <c r="E458" s="138" t="s">
        <v>1908</v>
      </c>
      <c r="F458" s="139" t="s">
        <v>1909</v>
      </c>
      <c r="G458" s="140" t="s">
        <v>309</v>
      </c>
      <c r="H458" s="141">
        <v>1.2</v>
      </c>
      <c r="I458" s="142"/>
      <c r="J458" s="143">
        <f>ROUND(I458*H458,2)</f>
        <v>0</v>
      </c>
      <c r="K458" s="139" t="s">
        <v>310</v>
      </c>
      <c r="L458" s="32"/>
      <c r="M458" s="144" t="s">
        <v>1</v>
      </c>
      <c r="N458" s="145" t="s">
        <v>44</v>
      </c>
      <c r="P458" s="146">
        <f>O458*H458</f>
        <v>0</v>
      </c>
      <c r="Q458" s="146">
        <v>0.12</v>
      </c>
      <c r="R458" s="146">
        <f>Q458*H458</f>
        <v>0.14399999999999999</v>
      </c>
      <c r="S458" s="146">
        <v>2.4900000000000002</v>
      </c>
      <c r="T458" s="147">
        <f>S458*H458</f>
        <v>2.988</v>
      </c>
      <c r="AR458" s="148" t="s">
        <v>158</v>
      </c>
      <c r="AT458" s="148" t="s">
        <v>154</v>
      </c>
      <c r="AU458" s="148" t="s">
        <v>89</v>
      </c>
      <c r="AY458" s="16" t="s">
        <v>151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6" t="s">
        <v>86</v>
      </c>
      <c r="BK458" s="149">
        <f>ROUND(I458*H458,2)</f>
        <v>0</v>
      </c>
      <c r="BL458" s="16" t="s">
        <v>158</v>
      </c>
      <c r="BM458" s="148" t="s">
        <v>1910</v>
      </c>
    </row>
    <row r="459" spans="2:65" s="12" customFormat="1" ht="11.25">
      <c r="B459" s="160"/>
      <c r="D459" s="150" t="s">
        <v>312</v>
      </c>
      <c r="E459" s="161" t="s">
        <v>1</v>
      </c>
      <c r="F459" s="162" t="s">
        <v>1911</v>
      </c>
      <c r="H459" s="163">
        <v>1.2</v>
      </c>
      <c r="I459" s="164"/>
      <c r="L459" s="160"/>
      <c r="M459" s="165"/>
      <c r="T459" s="166"/>
      <c r="AT459" s="161" t="s">
        <v>312</v>
      </c>
      <c r="AU459" s="161" t="s">
        <v>89</v>
      </c>
      <c r="AV459" s="12" t="s">
        <v>89</v>
      </c>
      <c r="AW459" s="12" t="s">
        <v>35</v>
      </c>
      <c r="AX459" s="12" t="s">
        <v>86</v>
      </c>
      <c r="AY459" s="161" t="s">
        <v>151</v>
      </c>
    </row>
    <row r="460" spans="2:65" s="1" customFormat="1" ht="16.5" customHeight="1">
      <c r="B460" s="136"/>
      <c r="C460" s="137" t="s">
        <v>1012</v>
      </c>
      <c r="D460" s="137" t="s">
        <v>154</v>
      </c>
      <c r="E460" s="138" t="s">
        <v>1912</v>
      </c>
      <c r="F460" s="139" t="s">
        <v>1913</v>
      </c>
      <c r="G460" s="140" t="s">
        <v>349</v>
      </c>
      <c r="H460" s="141">
        <v>30</v>
      </c>
      <c r="I460" s="142"/>
      <c r="J460" s="143">
        <f>ROUND(I460*H460,2)</f>
        <v>0</v>
      </c>
      <c r="K460" s="139" t="s">
        <v>310</v>
      </c>
      <c r="L460" s="32"/>
      <c r="M460" s="144" t="s">
        <v>1</v>
      </c>
      <c r="N460" s="145" t="s">
        <v>44</v>
      </c>
      <c r="P460" s="146">
        <f>O460*H460</f>
        <v>0</v>
      </c>
      <c r="Q460" s="146">
        <v>0</v>
      </c>
      <c r="R460" s="146">
        <f>Q460*H460</f>
        <v>0</v>
      </c>
      <c r="S460" s="146">
        <v>0.06</v>
      </c>
      <c r="T460" s="147">
        <f>S460*H460</f>
        <v>1.7999999999999998</v>
      </c>
      <c r="AR460" s="148" t="s">
        <v>158</v>
      </c>
      <c r="AT460" s="148" t="s">
        <v>154</v>
      </c>
      <c r="AU460" s="148" t="s">
        <v>89</v>
      </c>
      <c r="AY460" s="16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6" t="s">
        <v>86</v>
      </c>
      <c r="BK460" s="149">
        <f>ROUND(I460*H460,2)</f>
        <v>0</v>
      </c>
      <c r="BL460" s="16" t="s">
        <v>158</v>
      </c>
      <c r="BM460" s="148" t="s">
        <v>1914</v>
      </c>
    </row>
    <row r="461" spans="2:65" s="12" customFormat="1" ht="11.25">
      <c r="B461" s="160"/>
      <c r="D461" s="150" t="s">
        <v>312</v>
      </c>
      <c r="E461" s="161" t="s">
        <v>1</v>
      </c>
      <c r="F461" s="162" t="s">
        <v>1915</v>
      </c>
      <c r="H461" s="163">
        <v>30</v>
      </c>
      <c r="I461" s="164"/>
      <c r="L461" s="160"/>
      <c r="M461" s="165"/>
      <c r="T461" s="166"/>
      <c r="AT461" s="161" t="s">
        <v>312</v>
      </c>
      <c r="AU461" s="161" t="s">
        <v>89</v>
      </c>
      <c r="AV461" s="12" t="s">
        <v>89</v>
      </c>
      <c r="AW461" s="12" t="s">
        <v>35</v>
      </c>
      <c r="AX461" s="12" t="s">
        <v>86</v>
      </c>
      <c r="AY461" s="161" t="s">
        <v>151</v>
      </c>
    </row>
    <row r="462" spans="2:65" s="1" customFormat="1" ht="16.5" customHeight="1">
      <c r="B462" s="136"/>
      <c r="C462" s="137" t="s">
        <v>1016</v>
      </c>
      <c r="D462" s="137" t="s">
        <v>154</v>
      </c>
      <c r="E462" s="138" t="s">
        <v>1916</v>
      </c>
      <c r="F462" s="139" t="s">
        <v>1917</v>
      </c>
      <c r="G462" s="140" t="s">
        <v>354</v>
      </c>
      <c r="H462" s="141">
        <v>15</v>
      </c>
      <c r="I462" s="142"/>
      <c r="J462" s="143">
        <f>ROUND(I462*H462,2)</f>
        <v>0</v>
      </c>
      <c r="K462" s="139" t="s">
        <v>310</v>
      </c>
      <c r="L462" s="32"/>
      <c r="M462" s="144" t="s">
        <v>1</v>
      </c>
      <c r="N462" s="145" t="s">
        <v>44</v>
      </c>
      <c r="P462" s="146">
        <f>O462*H462</f>
        <v>0</v>
      </c>
      <c r="Q462" s="146">
        <v>0</v>
      </c>
      <c r="R462" s="146">
        <f>Q462*H462</f>
        <v>0</v>
      </c>
      <c r="S462" s="146">
        <v>0.16500000000000001</v>
      </c>
      <c r="T462" s="147">
        <f>S462*H462</f>
        <v>2.4750000000000001</v>
      </c>
      <c r="AR462" s="148" t="s">
        <v>158</v>
      </c>
      <c r="AT462" s="148" t="s">
        <v>154</v>
      </c>
      <c r="AU462" s="148" t="s">
        <v>89</v>
      </c>
      <c r="AY462" s="16" t="s">
        <v>151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6" t="s">
        <v>86</v>
      </c>
      <c r="BK462" s="149">
        <f>ROUND(I462*H462,2)</f>
        <v>0</v>
      </c>
      <c r="BL462" s="16" t="s">
        <v>158</v>
      </c>
      <c r="BM462" s="148" t="s">
        <v>1918</v>
      </c>
    </row>
    <row r="463" spans="2:65" s="12" customFormat="1" ht="11.25">
      <c r="B463" s="160"/>
      <c r="D463" s="150" t="s">
        <v>312</v>
      </c>
      <c r="E463" s="161" t="s">
        <v>1</v>
      </c>
      <c r="F463" s="162" t="s">
        <v>1919</v>
      </c>
      <c r="H463" s="163">
        <v>4</v>
      </c>
      <c r="I463" s="164"/>
      <c r="L463" s="160"/>
      <c r="M463" s="165"/>
      <c r="T463" s="166"/>
      <c r="AT463" s="161" t="s">
        <v>312</v>
      </c>
      <c r="AU463" s="161" t="s">
        <v>89</v>
      </c>
      <c r="AV463" s="12" t="s">
        <v>89</v>
      </c>
      <c r="AW463" s="12" t="s">
        <v>35</v>
      </c>
      <c r="AX463" s="12" t="s">
        <v>79</v>
      </c>
      <c r="AY463" s="161" t="s">
        <v>151</v>
      </c>
    </row>
    <row r="464" spans="2:65" s="12" customFormat="1" ht="11.25">
      <c r="B464" s="160"/>
      <c r="D464" s="150" t="s">
        <v>312</v>
      </c>
      <c r="E464" s="161" t="s">
        <v>1</v>
      </c>
      <c r="F464" s="162" t="s">
        <v>1920</v>
      </c>
      <c r="H464" s="163">
        <v>11</v>
      </c>
      <c r="I464" s="164"/>
      <c r="L464" s="160"/>
      <c r="M464" s="165"/>
      <c r="T464" s="166"/>
      <c r="AT464" s="161" t="s">
        <v>312</v>
      </c>
      <c r="AU464" s="161" t="s">
        <v>89</v>
      </c>
      <c r="AV464" s="12" t="s">
        <v>89</v>
      </c>
      <c r="AW464" s="12" t="s">
        <v>35</v>
      </c>
      <c r="AX464" s="12" t="s">
        <v>79</v>
      </c>
      <c r="AY464" s="161" t="s">
        <v>151</v>
      </c>
    </row>
    <row r="465" spans="2:65" s="13" customFormat="1" ht="11.25">
      <c r="B465" s="167"/>
      <c r="D465" s="150" t="s">
        <v>312</v>
      </c>
      <c r="E465" s="168" t="s">
        <v>1</v>
      </c>
      <c r="F465" s="169" t="s">
        <v>320</v>
      </c>
      <c r="H465" s="170">
        <v>15</v>
      </c>
      <c r="I465" s="171"/>
      <c r="L465" s="167"/>
      <c r="M465" s="172"/>
      <c r="T465" s="173"/>
      <c r="AT465" s="168" t="s">
        <v>312</v>
      </c>
      <c r="AU465" s="168" t="s">
        <v>89</v>
      </c>
      <c r="AV465" s="13" t="s">
        <v>158</v>
      </c>
      <c r="AW465" s="13" t="s">
        <v>35</v>
      </c>
      <c r="AX465" s="13" t="s">
        <v>86</v>
      </c>
      <c r="AY465" s="168" t="s">
        <v>151</v>
      </c>
    </row>
    <row r="466" spans="2:65" s="1" customFormat="1" ht="16.5" customHeight="1">
      <c r="B466" s="136"/>
      <c r="C466" s="137" t="s">
        <v>1021</v>
      </c>
      <c r="D466" s="137" t="s">
        <v>154</v>
      </c>
      <c r="E466" s="138" t="s">
        <v>1921</v>
      </c>
      <c r="F466" s="139" t="s">
        <v>1922</v>
      </c>
      <c r="G466" s="140" t="s">
        <v>349</v>
      </c>
      <c r="H466" s="141">
        <v>10</v>
      </c>
      <c r="I466" s="142"/>
      <c r="J466" s="143">
        <f>ROUND(I466*H466,2)</f>
        <v>0</v>
      </c>
      <c r="K466" s="139" t="s">
        <v>310</v>
      </c>
      <c r="L466" s="32"/>
      <c r="M466" s="144" t="s">
        <v>1</v>
      </c>
      <c r="N466" s="145" t="s">
        <v>44</v>
      </c>
      <c r="P466" s="146">
        <f>O466*H466</f>
        <v>0</v>
      </c>
      <c r="Q466" s="146">
        <v>0</v>
      </c>
      <c r="R466" s="146">
        <f>Q466*H466</f>
        <v>0</v>
      </c>
      <c r="S466" s="146">
        <v>1.98E-3</v>
      </c>
      <c r="T466" s="147">
        <f>S466*H466</f>
        <v>1.9799999999999998E-2</v>
      </c>
      <c r="AR466" s="148" t="s">
        <v>158</v>
      </c>
      <c r="AT466" s="148" t="s">
        <v>154</v>
      </c>
      <c r="AU466" s="148" t="s">
        <v>89</v>
      </c>
      <c r="AY466" s="16" t="s">
        <v>151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6" t="s">
        <v>86</v>
      </c>
      <c r="BK466" s="149">
        <f>ROUND(I466*H466,2)</f>
        <v>0</v>
      </c>
      <c r="BL466" s="16" t="s">
        <v>158</v>
      </c>
      <c r="BM466" s="148" t="s">
        <v>1923</v>
      </c>
    </row>
    <row r="467" spans="2:65" s="12" customFormat="1" ht="11.25">
      <c r="B467" s="160"/>
      <c r="D467" s="150" t="s">
        <v>312</v>
      </c>
      <c r="E467" s="161" t="s">
        <v>1</v>
      </c>
      <c r="F467" s="162" t="s">
        <v>1924</v>
      </c>
      <c r="H467" s="163">
        <v>10</v>
      </c>
      <c r="I467" s="164"/>
      <c r="L467" s="160"/>
      <c r="M467" s="165"/>
      <c r="T467" s="166"/>
      <c r="AT467" s="161" t="s">
        <v>312</v>
      </c>
      <c r="AU467" s="161" t="s">
        <v>89</v>
      </c>
      <c r="AV467" s="12" t="s">
        <v>89</v>
      </c>
      <c r="AW467" s="12" t="s">
        <v>35</v>
      </c>
      <c r="AX467" s="12" t="s">
        <v>86</v>
      </c>
      <c r="AY467" s="161" t="s">
        <v>151</v>
      </c>
    </row>
    <row r="468" spans="2:65" s="1" customFormat="1" ht="16.5" customHeight="1">
      <c r="B468" s="136"/>
      <c r="C468" s="137" t="s">
        <v>1026</v>
      </c>
      <c r="D468" s="137" t="s">
        <v>154</v>
      </c>
      <c r="E468" s="138" t="s">
        <v>1925</v>
      </c>
      <c r="F468" s="139" t="s">
        <v>1926</v>
      </c>
      <c r="G468" s="140" t="s">
        <v>349</v>
      </c>
      <c r="H468" s="141">
        <v>10.8</v>
      </c>
      <c r="I468" s="142"/>
      <c r="J468" s="143">
        <f>ROUND(I468*H468,2)</f>
        <v>0</v>
      </c>
      <c r="K468" s="139" t="s">
        <v>310</v>
      </c>
      <c r="L468" s="32"/>
      <c r="M468" s="144" t="s">
        <v>1</v>
      </c>
      <c r="N468" s="145" t="s">
        <v>44</v>
      </c>
      <c r="P468" s="146">
        <f>O468*H468</f>
        <v>0</v>
      </c>
      <c r="Q468" s="146">
        <v>4.2999999999999999E-4</v>
      </c>
      <c r="R468" s="146">
        <f>Q468*H468</f>
        <v>4.6440000000000006E-3</v>
      </c>
      <c r="S468" s="146">
        <v>0</v>
      </c>
      <c r="T468" s="147">
        <f>S468*H468</f>
        <v>0</v>
      </c>
      <c r="AR468" s="148" t="s">
        <v>158</v>
      </c>
      <c r="AT468" s="148" t="s">
        <v>154</v>
      </c>
      <c r="AU468" s="148" t="s">
        <v>89</v>
      </c>
      <c r="AY468" s="16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6" t="s">
        <v>86</v>
      </c>
      <c r="BK468" s="149">
        <f>ROUND(I468*H468,2)</f>
        <v>0</v>
      </c>
      <c r="BL468" s="16" t="s">
        <v>158</v>
      </c>
      <c r="BM468" s="148" t="s">
        <v>1927</v>
      </c>
    </row>
    <row r="469" spans="2:65" s="12" customFormat="1" ht="11.25">
      <c r="B469" s="160"/>
      <c r="D469" s="150" t="s">
        <v>312</v>
      </c>
      <c r="E469" s="161" t="s">
        <v>1</v>
      </c>
      <c r="F469" s="162" t="s">
        <v>1928</v>
      </c>
      <c r="H469" s="163">
        <v>10.8</v>
      </c>
      <c r="I469" s="164"/>
      <c r="L469" s="160"/>
      <c r="M469" s="165"/>
      <c r="T469" s="166"/>
      <c r="AT469" s="161" t="s">
        <v>312</v>
      </c>
      <c r="AU469" s="161" t="s">
        <v>89</v>
      </c>
      <c r="AV469" s="12" t="s">
        <v>89</v>
      </c>
      <c r="AW469" s="12" t="s">
        <v>35</v>
      </c>
      <c r="AX469" s="12" t="s">
        <v>86</v>
      </c>
      <c r="AY469" s="161" t="s">
        <v>151</v>
      </c>
    </row>
    <row r="470" spans="2:65" s="1" customFormat="1" ht="16.5" customHeight="1">
      <c r="B470" s="136"/>
      <c r="C470" s="174" t="s">
        <v>1030</v>
      </c>
      <c r="D470" s="174" t="s">
        <v>374</v>
      </c>
      <c r="E470" s="175" t="s">
        <v>1929</v>
      </c>
      <c r="F470" s="176" t="s">
        <v>1930</v>
      </c>
      <c r="G470" s="177" t="s">
        <v>377</v>
      </c>
      <c r="H470" s="178">
        <v>3.1E-2</v>
      </c>
      <c r="I470" s="179"/>
      <c r="J470" s="180">
        <f>ROUND(I470*H470,2)</f>
        <v>0</v>
      </c>
      <c r="K470" s="176" t="s">
        <v>310</v>
      </c>
      <c r="L470" s="181"/>
      <c r="M470" s="182" t="s">
        <v>1</v>
      </c>
      <c r="N470" s="183" t="s">
        <v>44</v>
      </c>
      <c r="P470" s="146">
        <f>O470*H470</f>
        <v>0</v>
      </c>
      <c r="Q470" s="146">
        <v>1</v>
      </c>
      <c r="R470" s="146">
        <f>Q470*H470</f>
        <v>3.1E-2</v>
      </c>
      <c r="S470" s="146">
        <v>0</v>
      </c>
      <c r="T470" s="147">
        <f>S470*H470</f>
        <v>0</v>
      </c>
      <c r="AR470" s="148" t="s">
        <v>183</v>
      </c>
      <c r="AT470" s="148" t="s">
        <v>374</v>
      </c>
      <c r="AU470" s="148" t="s">
        <v>89</v>
      </c>
      <c r="AY470" s="16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6" t="s">
        <v>86</v>
      </c>
      <c r="BK470" s="149">
        <f>ROUND(I470*H470,2)</f>
        <v>0</v>
      </c>
      <c r="BL470" s="16" t="s">
        <v>158</v>
      </c>
      <c r="BM470" s="148" t="s">
        <v>1931</v>
      </c>
    </row>
    <row r="471" spans="2:65" s="12" customFormat="1" ht="11.25">
      <c r="B471" s="160"/>
      <c r="D471" s="150" t="s">
        <v>312</v>
      </c>
      <c r="E471" s="161" t="s">
        <v>1</v>
      </c>
      <c r="F471" s="162" t="s">
        <v>1932</v>
      </c>
      <c r="H471" s="163">
        <v>3.1E-2</v>
      </c>
      <c r="I471" s="164"/>
      <c r="L471" s="160"/>
      <c r="M471" s="165"/>
      <c r="T471" s="166"/>
      <c r="AT471" s="161" t="s">
        <v>312</v>
      </c>
      <c r="AU471" s="161" t="s">
        <v>89</v>
      </c>
      <c r="AV471" s="12" t="s">
        <v>89</v>
      </c>
      <c r="AW471" s="12" t="s">
        <v>35</v>
      </c>
      <c r="AX471" s="12" t="s">
        <v>86</v>
      </c>
      <c r="AY471" s="161" t="s">
        <v>151</v>
      </c>
    </row>
    <row r="472" spans="2:65" s="11" customFormat="1" ht="22.9" customHeight="1">
      <c r="B472" s="124"/>
      <c r="D472" s="125" t="s">
        <v>78</v>
      </c>
      <c r="E472" s="134" t="s">
        <v>859</v>
      </c>
      <c r="F472" s="134" t="s">
        <v>860</v>
      </c>
      <c r="I472" s="127"/>
      <c r="J472" s="135">
        <f>BK472</f>
        <v>0</v>
      </c>
      <c r="L472" s="124"/>
      <c r="M472" s="129"/>
      <c r="P472" s="130">
        <f>SUM(P473:P480)</f>
        <v>0</v>
      </c>
      <c r="R472" s="130">
        <f>SUM(R473:R480)</f>
        <v>0</v>
      </c>
      <c r="T472" s="131">
        <f>SUM(T473:T480)</f>
        <v>0</v>
      </c>
      <c r="AR472" s="125" t="s">
        <v>86</v>
      </c>
      <c r="AT472" s="132" t="s">
        <v>78</v>
      </c>
      <c r="AU472" s="132" t="s">
        <v>86</v>
      </c>
      <c r="AY472" s="125" t="s">
        <v>151</v>
      </c>
      <c r="BK472" s="133">
        <f>SUM(BK473:BK480)</f>
        <v>0</v>
      </c>
    </row>
    <row r="473" spans="2:65" s="1" customFormat="1" ht="24.2" customHeight="1">
      <c r="B473" s="136"/>
      <c r="C473" s="137" t="s">
        <v>1035</v>
      </c>
      <c r="D473" s="137" t="s">
        <v>154</v>
      </c>
      <c r="E473" s="138" t="s">
        <v>862</v>
      </c>
      <c r="F473" s="139" t="s">
        <v>863</v>
      </c>
      <c r="G473" s="140" t="s">
        <v>377</v>
      </c>
      <c r="H473" s="141">
        <v>730.05600000000004</v>
      </c>
      <c r="I473" s="142"/>
      <c r="J473" s="143">
        <f>ROUND(I473*H473,2)</f>
        <v>0</v>
      </c>
      <c r="K473" s="139" t="s">
        <v>310</v>
      </c>
      <c r="L473" s="32"/>
      <c r="M473" s="144" t="s">
        <v>1</v>
      </c>
      <c r="N473" s="145" t="s">
        <v>44</v>
      </c>
      <c r="P473" s="146">
        <f>O473*H473</f>
        <v>0</v>
      </c>
      <c r="Q473" s="146">
        <v>0</v>
      </c>
      <c r="R473" s="146">
        <f>Q473*H473</f>
        <v>0</v>
      </c>
      <c r="S473" s="146">
        <v>0</v>
      </c>
      <c r="T473" s="147">
        <f>S473*H473</f>
        <v>0</v>
      </c>
      <c r="AR473" s="148" t="s">
        <v>158</v>
      </c>
      <c r="AT473" s="148" t="s">
        <v>154</v>
      </c>
      <c r="AU473" s="148" t="s">
        <v>89</v>
      </c>
      <c r="AY473" s="16" t="s">
        <v>151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16" t="s">
        <v>86</v>
      </c>
      <c r="BK473" s="149">
        <f>ROUND(I473*H473,2)</f>
        <v>0</v>
      </c>
      <c r="BL473" s="16" t="s">
        <v>158</v>
      </c>
      <c r="BM473" s="148" t="s">
        <v>1933</v>
      </c>
    </row>
    <row r="474" spans="2:65" s="12" customFormat="1" ht="11.25">
      <c r="B474" s="160"/>
      <c r="D474" s="150" t="s">
        <v>312</v>
      </c>
      <c r="E474" s="161" t="s">
        <v>1</v>
      </c>
      <c r="F474" s="162" t="s">
        <v>1934</v>
      </c>
      <c r="H474" s="163">
        <v>730.05600000000004</v>
      </c>
      <c r="I474" s="164"/>
      <c r="L474" s="160"/>
      <c r="M474" s="165"/>
      <c r="T474" s="166"/>
      <c r="AT474" s="161" t="s">
        <v>312</v>
      </c>
      <c r="AU474" s="161" t="s">
        <v>89</v>
      </c>
      <c r="AV474" s="12" t="s">
        <v>89</v>
      </c>
      <c r="AW474" s="12" t="s">
        <v>35</v>
      </c>
      <c r="AX474" s="12" t="s">
        <v>86</v>
      </c>
      <c r="AY474" s="161" t="s">
        <v>151</v>
      </c>
    </row>
    <row r="475" spans="2:65" s="1" customFormat="1" ht="21.75" customHeight="1">
      <c r="B475" s="136"/>
      <c r="C475" s="137" t="s">
        <v>1040</v>
      </c>
      <c r="D475" s="137" t="s">
        <v>154</v>
      </c>
      <c r="E475" s="138" t="s">
        <v>1935</v>
      </c>
      <c r="F475" s="139" t="s">
        <v>1936</v>
      </c>
      <c r="G475" s="140" t="s">
        <v>377</v>
      </c>
      <c r="H475" s="141">
        <v>1244.248</v>
      </c>
      <c r="I475" s="142"/>
      <c r="J475" s="143">
        <f>ROUND(I475*H475,2)</f>
        <v>0</v>
      </c>
      <c r="K475" s="139" t="s">
        <v>310</v>
      </c>
      <c r="L475" s="32"/>
      <c r="M475" s="144" t="s">
        <v>1</v>
      </c>
      <c r="N475" s="145" t="s">
        <v>44</v>
      </c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AR475" s="148" t="s">
        <v>158</v>
      </c>
      <c r="AT475" s="148" t="s">
        <v>154</v>
      </c>
      <c r="AU475" s="148" t="s">
        <v>89</v>
      </c>
      <c r="AY475" s="16" t="s">
        <v>151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6" t="s">
        <v>86</v>
      </c>
      <c r="BK475" s="149">
        <f>ROUND(I475*H475,2)</f>
        <v>0</v>
      </c>
      <c r="BL475" s="16" t="s">
        <v>158</v>
      </c>
      <c r="BM475" s="148" t="s">
        <v>1937</v>
      </c>
    </row>
    <row r="476" spans="2:65" s="1" customFormat="1" ht="21.75" customHeight="1">
      <c r="B476" s="136"/>
      <c r="C476" s="137" t="s">
        <v>1045</v>
      </c>
      <c r="D476" s="137" t="s">
        <v>154</v>
      </c>
      <c r="E476" s="138" t="s">
        <v>1938</v>
      </c>
      <c r="F476" s="139" t="s">
        <v>1939</v>
      </c>
      <c r="G476" s="140" t="s">
        <v>377</v>
      </c>
      <c r="H476" s="141">
        <v>4.5049999999999999</v>
      </c>
      <c r="I476" s="142"/>
      <c r="J476" s="143">
        <f>ROUND(I476*H476,2)</f>
        <v>0</v>
      </c>
      <c r="K476" s="139" t="s">
        <v>310</v>
      </c>
      <c r="L476" s="32"/>
      <c r="M476" s="144" t="s">
        <v>1</v>
      </c>
      <c r="N476" s="145" t="s">
        <v>44</v>
      </c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AR476" s="148" t="s">
        <v>158</v>
      </c>
      <c r="AT476" s="148" t="s">
        <v>154</v>
      </c>
      <c r="AU476" s="148" t="s">
        <v>89</v>
      </c>
      <c r="AY476" s="16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6" t="s">
        <v>86</v>
      </c>
      <c r="BK476" s="149">
        <f>ROUND(I476*H476,2)</f>
        <v>0</v>
      </c>
      <c r="BL476" s="16" t="s">
        <v>158</v>
      </c>
      <c r="BM476" s="148" t="s">
        <v>1940</v>
      </c>
    </row>
    <row r="477" spans="2:65" s="1" customFormat="1" ht="21.75" customHeight="1">
      <c r="B477" s="136"/>
      <c r="C477" s="137" t="s">
        <v>1053</v>
      </c>
      <c r="D477" s="137" t="s">
        <v>154</v>
      </c>
      <c r="E477" s="138" t="s">
        <v>1941</v>
      </c>
      <c r="F477" s="139" t="s">
        <v>1942</v>
      </c>
      <c r="G477" s="140" t="s">
        <v>377</v>
      </c>
      <c r="H477" s="141">
        <v>1.8</v>
      </c>
      <c r="I477" s="142"/>
      <c r="J477" s="143">
        <f>ROUND(I477*H477,2)</f>
        <v>0</v>
      </c>
      <c r="K477" s="139" t="s">
        <v>310</v>
      </c>
      <c r="L477" s="32"/>
      <c r="M477" s="144" t="s">
        <v>1</v>
      </c>
      <c r="N477" s="145" t="s">
        <v>44</v>
      </c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AR477" s="148" t="s">
        <v>158</v>
      </c>
      <c r="AT477" s="148" t="s">
        <v>154</v>
      </c>
      <c r="AU477" s="148" t="s">
        <v>89</v>
      </c>
      <c r="AY477" s="16" t="s">
        <v>151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6" t="s">
        <v>86</v>
      </c>
      <c r="BK477" s="149">
        <f>ROUND(I477*H477,2)</f>
        <v>0</v>
      </c>
      <c r="BL477" s="16" t="s">
        <v>158</v>
      </c>
      <c r="BM477" s="148" t="s">
        <v>1943</v>
      </c>
    </row>
    <row r="478" spans="2:65" s="1" customFormat="1" ht="16.5" customHeight="1">
      <c r="B478" s="136"/>
      <c r="C478" s="137" t="s">
        <v>1058</v>
      </c>
      <c r="D478" s="137" t="s">
        <v>154</v>
      </c>
      <c r="E478" s="138" t="s">
        <v>866</v>
      </c>
      <c r="F478" s="139" t="s">
        <v>867</v>
      </c>
      <c r="G478" s="140" t="s">
        <v>377</v>
      </c>
      <c r="H478" s="141">
        <v>1981.5440000000001</v>
      </c>
      <c r="I478" s="142"/>
      <c r="J478" s="143">
        <f>ROUND(I478*H478,2)</f>
        <v>0</v>
      </c>
      <c r="K478" s="139" t="s">
        <v>310</v>
      </c>
      <c r="L478" s="32"/>
      <c r="M478" s="144" t="s">
        <v>1</v>
      </c>
      <c r="N478" s="145" t="s">
        <v>44</v>
      </c>
      <c r="P478" s="146">
        <f>O478*H478</f>
        <v>0</v>
      </c>
      <c r="Q478" s="146">
        <v>0</v>
      </c>
      <c r="R478" s="146">
        <f>Q478*H478</f>
        <v>0</v>
      </c>
      <c r="S478" s="146">
        <v>0</v>
      </c>
      <c r="T478" s="147">
        <f>S478*H478</f>
        <v>0</v>
      </c>
      <c r="AR478" s="148" t="s">
        <v>158</v>
      </c>
      <c r="AT478" s="148" t="s">
        <v>154</v>
      </c>
      <c r="AU478" s="148" t="s">
        <v>89</v>
      </c>
      <c r="AY478" s="16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6" t="s">
        <v>86</v>
      </c>
      <c r="BK478" s="149">
        <f>ROUND(I478*H478,2)</f>
        <v>0</v>
      </c>
      <c r="BL478" s="16" t="s">
        <v>158</v>
      </c>
      <c r="BM478" s="148" t="s">
        <v>1944</v>
      </c>
    </row>
    <row r="479" spans="2:65" s="1" customFormat="1" ht="16.5" customHeight="1">
      <c r="B479" s="136"/>
      <c r="C479" s="137" t="s">
        <v>1063</v>
      </c>
      <c r="D479" s="137" t="s">
        <v>154</v>
      </c>
      <c r="E479" s="138" t="s">
        <v>870</v>
      </c>
      <c r="F479" s="139" t="s">
        <v>871</v>
      </c>
      <c r="G479" s="140" t="s">
        <v>377</v>
      </c>
      <c r="H479" s="141">
        <v>36849.417000000001</v>
      </c>
      <c r="I479" s="142"/>
      <c r="J479" s="143">
        <f>ROUND(I479*H479,2)</f>
        <v>0</v>
      </c>
      <c r="K479" s="139" t="s">
        <v>310</v>
      </c>
      <c r="L479" s="32"/>
      <c r="M479" s="144" t="s">
        <v>1</v>
      </c>
      <c r="N479" s="145" t="s">
        <v>44</v>
      </c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AR479" s="148" t="s">
        <v>158</v>
      </c>
      <c r="AT479" s="148" t="s">
        <v>154</v>
      </c>
      <c r="AU479" s="148" t="s">
        <v>89</v>
      </c>
      <c r="AY479" s="16" t="s">
        <v>151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6" t="s">
        <v>86</v>
      </c>
      <c r="BK479" s="149">
        <f>ROUND(I479*H479,2)</f>
        <v>0</v>
      </c>
      <c r="BL479" s="16" t="s">
        <v>158</v>
      </c>
      <c r="BM479" s="148" t="s">
        <v>1945</v>
      </c>
    </row>
    <row r="480" spans="2:65" s="12" customFormat="1" ht="11.25">
      <c r="B480" s="160"/>
      <c r="D480" s="150" t="s">
        <v>312</v>
      </c>
      <c r="E480" s="161" t="s">
        <v>1</v>
      </c>
      <c r="F480" s="162" t="s">
        <v>1946</v>
      </c>
      <c r="H480" s="163">
        <v>36849.417000000001</v>
      </c>
      <c r="I480" s="164"/>
      <c r="L480" s="160"/>
      <c r="M480" s="165"/>
      <c r="T480" s="166"/>
      <c r="AT480" s="161" t="s">
        <v>312</v>
      </c>
      <c r="AU480" s="161" t="s">
        <v>89</v>
      </c>
      <c r="AV480" s="12" t="s">
        <v>89</v>
      </c>
      <c r="AW480" s="12" t="s">
        <v>35</v>
      </c>
      <c r="AX480" s="12" t="s">
        <v>86</v>
      </c>
      <c r="AY480" s="161" t="s">
        <v>151</v>
      </c>
    </row>
    <row r="481" spans="2:65" s="11" customFormat="1" ht="22.9" customHeight="1">
      <c r="B481" s="124"/>
      <c r="D481" s="125" t="s">
        <v>78</v>
      </c>
      <c r="E481" s="134" t="s">
        <v>874</v>
      </c>
      <c r="F481" s="134" t="s">
        <v>875</v>
      </c>
      <c r="I481" s="127"/>
      <c r="J481" s="135">
        <f>BK481</f>
        <v>0</v>
      </c>
      <c r="L481" s="124"/>
      <c r="M481" s="129"/>
      <c r="P481" s="130">
        <f>P482</f>
        <v>0</v>
      </c>
      <c r="R481" s="130">
        <f>R482</f>
        <v>0</v>
      </c>
      <c r="T481" s="131">
        <f>T482</f>
        <v>0</v>
      </c>
      <c r="AR481" s="125" t="s">
        <v>86</v>
      </c>
      <c r="AT481" s="132" t="s">
        <v>78</v>
      </c>
      <c r="AU481" s="132" t="s">
        <v>86</v>
      </c>
      <c r="AY481" s="125" t="s">
        <v>151</v>
      </c>
      <c r="BK481" s="133">
        <f>BK482</f>
        <v>0</v>
      </c>
    </row>
    <row r="482" spans="2:65" s="1" customFormat="1" ht="16.5" customHeight="1">
      <c r="B482" s="136"/>
      <c r="C482" s="137" t="s">
        <v>1067</v>
      </c>
      <c r="D482" s="137" t="s">
        <v>154</v>
      </c>
      <c r="E482" s="138" t="s">
        <v>877</v>
      </c>
      <c r="F482" s="139" t="s">
        <v>878</v>
      </c>
      <c r="G482" s="140" t="s">
        <v>377</v>
      </c>
      <c r="H482" s="141">
        <v>1008.225</v>
      </c>
      <c r="I482" s="142"/>
      <c r="J482" s="143">
        <f>ROUND(I482*H482,2)</f>
        <v>0</v>
      </c>
      <c r="K482" s="139" t="s">
        <v>310</v>
      </c>
      <c r="L482" s="32"/>
      <c r="M482" s="144" t="s">
        <v>1</v>
      </c>
      <c r="N482" s="145" t="s">
        <v>44</v>
      </c>
      <c r="P482" s="146">
        <f>O482*H482</f>
        <v>0</v>
      </c>
      <c r="Q482" s="146">
        <v>0</v>
      </c>
      <c r="R482" s="146">
        <f>Q482*H482</f>
        <v>0</v>
      </c>
      <c r="S482" s="146">
        <v>0</v>
      </c>
      <c r="T482" s="147">
        <f>S482*H482</f>
        <v>0</v>
      </c>
      <c r="AR482" s="148" t="s">
        <v>158</v>
      </c>
      <c r="AT482" s="148" t="s">
        <v>154</v>
      </c>
      <c r="AU482" s="148" t="s">
        <v>89</v>
      </c>
      <c r="AY482" s="16" t="s">
        <v>151</v>
      </c>
      <c r="BE482" s="149">
        <f>IF(N482="základní",J482,0)</f>
        <v>0</v>
      </c>
      <c r="BF482" s="149">
        <f>IF(N482="snížená",J482,0)</f>
        <v>0</v>
      </c>
      <c r="BG482" s="149">
        <f>IF(N482="zákl. přenesená",J482,0)</f>
        <v>0</v>
      </c>
      <c r="BH482" s="149">
        <f>IF(N482="sníž. přenesená",J482,0)</f>
        <v>0</v>
      </c>
      <c r="BI482" s="149">
        <f>IF(N482="nulová",J482,0)</f>
        <v>0</v>
      </c>
      <c r="BJ482" s="16" t="s">
        <v>86</v>
      </c>
      <c r="BK482" s="149">
        <f>ROUND(I482*H482,2)</f>
        <v>0</v>
      </c>
      <c r="BL482" s="16" t="s">
        <v>158</v>
      </c>
      <c r="BM482" s="148" t="s">
        <v>1947</v>
      </c>
    </row>
    <row r="483" spans="2:65" s="11" customFormat="1" ht="25.9" customHeight="1">
      <c r="B483" s="124"/>
      <c r="D483" s="125" t="s">
        <v>78</v>
      </c>
      <c r="E483" s="126" t="s">
        <v>917</v>
      </c>
      <c r="F483" s="126" t="s">
        <v>918</v>
      </c>
      <c r="I483" s="127"/>
      <c r="J483" s="128">
        <f>BK483</f>
        <v>0</v>
      </c>
      <c r="L483" s="124"/>
      <c r="M483" s="129"/>
      <c r="P483" s="130">
        <f>P484+P489+P493</f>
        <v>0</v>
      </c>
      <c r="R483" s="130">
        <f>R484+R489+R493</f>
        <v>5.0122099999999996</v>
      </c>
      <c r="T483" s="131">
        <f>T484+T489+T493</f>
        <v>2.0097999999999998</v>
      </c>
      <c r="AR483" s="125" t="s">
        <v>89</v>
      </c>
      <c r="AT483" s="132" t="s">
        <v>78</v>
      </c>
      <c r="AU483" s="132" t="s">
        <v>79</v>
      </c>
      <c r="AY483" s="125" t="s">
        <v>151</v>
      </c>
      <c r="BK483" s="133">
        <f>BK484+BK489+BK493</f>
        <v>0</v>
      </c>
    </row>
    <row r="484" spans="2:65" s="11" customFormat="1" ht="22.9" customHeight="1">
      <c r="B484" s="124"/>
      <c r="D484" s="125" t="s">
        <v>78</v>
      </c>
      <c r="E484" s="134" t="s">
        <v>1948</v>
      </c>
      <c r="F484" s="134" t="s">
        <v>1949</v>
      </c>
      <c r="I484" s="127"/>
      <c r="J484" s="135">
        <f>BK484</f>
        <v>0</v>
      </c>
      <c r="L484" s="124"/>
      <c r="M484" s="129"/>
      <c r="P484" s="130">
        <f>SUM(P485:P488)</f>
        <v>0</v>
      </c>
      <c r="R484" s="130">
        <f>SUM(R485:R488)</f>
        <v>0</v>
      </c>
      <c r="T484" s="131">
        <f>SUM(T485:T488)</f>
        <v>0</v>
      </c>
      <c r="AR484" s="125" t="s">
        <v>89</v>
      </c>
      <c r="AT484" s="132" t="s">
        <v>78</v>
      </c>
      <c r="AU484" s="132" t="s">
        <v>86</v>
      </c>
      <c r="AY484" s="125" t="s">
        <v>151</v>
      </c>
      <c r="BK484" s="133">
        <f>SUM(BK485:BK488)</f>
        <v>0</v>
      </c>
    </row>
    <row r="485" spans="2:65" s="1" customFormat="1" ht="16.5" customHeight="1">
      <c r="B485" s="136"/>
      <c r="C485" s="137" t="s">
        <v>1071</v>
      </c>
      <c r="D485" s="137" t="s">
        <v>154</v>
      </c>
      <c r="E485" s="138" t="s">
        <v>1950</v>
      </c>
      <c r="F485" s="139" t="s">
        <v>1951</v>
      </c>
      <c r="G485" s="140" t="s">
        <v>349</v>
      </c>
      <c r="H485" s="141">
        <v>9.5</v>
      </c>
      <c r="I485" s="142"/>
      <c r="J485" s="143">
        <f>ROUND(I485*H485,2)</f>
        <v>0</v>
      </c>
      <c r="K485" s="139" t="s">
        <v>310</v>
      </c>
      <c r="L485" s="32"/>
      <c r="M485" s="144" t="s">
        <v>1</v>
      </c>
      <c r="N485" s="145" t="s">
        <v>44</v>
      </c>
      <c r="P485" s="146">
        <f>O485*H485</f>
        <v>0</v>
      </c>
      <c r="Q485" s="146">
        <v>0</v>
      </c>
      <c r="R485" s="146">
        <f>Q485*H485</f>
        <v>0</v>
      </c>
      <c r="S485" s="146">
        <v>0</v>
      </c>
      <c r="T485" s="147">
        <f>S485*H485</f>
        <v>0</v>
      </c>
      <c r="AR485" s="148" t="s">
        <v>216</v>
      </c>
      <c r="AT485" s="148" t="s">
        <v>154</v>
      </c>
      <c r="AU485" s="148" t="s">
        <v>89</v>
      </c>
      <c r="AY485" s="16" t="s">
        <v>151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6" t="s">
        <v>86</v>
      </c>
      <c r="BK485" s="149">
        <f>ROUND(I485*H485,2)</f>
        <v>0</v>
      </c>
      <c r="BL485" s="16" t="s">
        <v>216</v>
      </c>
      <c r="BM485" s="148" t="s">
        <v>1952</v>
      </c>
    </row>
    <row r="486" spans="2:65" s="12" customFormat="1" ht="11.25">
      <c r="B486" s="160"/>
      <c r="D486" s="150" t="s">
        <v>312</v>
      </c>
      <c r="E486" s="161" t="s">
        <v>1</v>
      </c>
      <c r="F486" s="162" t="s">
        <v>1953</v>
      </c>
      <c r="H486" s="163">
        <v>9.5</v>
      </c>
      <c r="I486" s="164"/>
      <c r="L486" s="160"/>
      <c r="M486" s="165"/>
      <c r="T486" s="166"/>
      <c r="AT486" s="161" t="s">
        <v>312</v>
      </c>
      <c r="AU486" s="161" t="s">
        <v>89</v>
      </c>
      <c r="AV486" s="12" t="s">
        <v>89</v>
      </c>
      <c r="AW486" s="12" t="s">
        <v>35</v>
      </c>
      <c r="AX486" s="12" t="s">
        <v>86</v>
      </c>
      <c r="AY486" s="161" t="s">
        <v>151</v>
      </c>
    </row>
    <row r="487" spans="2:65" s="1" customFormat="1" ht="16.5" customHeight="1">
      <c r="B487" s="136"/>
      <c r="C487" s="137" t="s">
        <v>1076</v>
      </c>
      <c r="D487" s="137" t="s">
        <v>154</v>
      </c>
      <c r="E487" s="138" t="s">
        <v>1954</v>
      </c>
      <c r="F487" s="139" t="s">
        <v>1955</v>
      </c>
      <c r="G487" s="140" t="s">
        <v>349</v>
      </c>
      <c r="H487" s="141">
        <v>9.5</v>
      </c>
      <c r="I487" s="142"/>
      <c r="J487" s="143">
        <f>ROUND(I487*H487,2)</f>
        <v>0</v>
      </c>
      <c r="K487" s="139" t="s">
        <v>1</v>
      </c>
      <c r="L487" s="32"/>
      <c r="M487" s="144" t="s">
        <v>1</v>
      </c>
      <c r="N487" s="145" t="s">
        <v>44</v>
      </c>
      <c r="P487" s="146">
        <f>O487*H487</f>
        <v>0</v>
      </c>
      <c r="Q487" s="146">
        <v>0</v>
      </c>
      <c r="R487" s="146">
        <f>Q487*H487</f>
        <v>0</v>
      </c>
      <c r="S487" s="146">
        <v>0</v>
      </c>
      <c r="T487" s="147">
        <f>S487*H487</f>
        <v>0</v>
      </c>
      <c r="AR487" s="148" t="s">
        <v>216</v>
      </c>
      <c r="AT487" s="148" t="s">
        <v>154</v>
      </c>
      <c r="AU487" s="148" t="s">
        <v>89</v>
      </c>
      <c r="AY487" s="16" t="s">
        <v>151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6" t="s">
        <v>86</v>
      </c>
      <c r="BK487" s="149">
        <f>ROUND(I487*H487,2)</f>
        <v>0</v>
      </c>
      <c r="BL487" s="16" t="s">
        <v>216</v>
      </c>
      <c r="BM487" s="148" t="s">
        <v>1956</v>
      </c>
    </row>
    <row r="488" spans="2:65" s="1" customFormat="1" ht="19.5">
      <c r="B488" s="32"/>
      <c r="D488" s="150" t="s">
        <v>167</v>
      </c>
      <c r="F488" s="151" t="s">
        <v>1957</v>
      </c>
      <c r="I488" s="152"/>
      <c r="L488" s="32"/>
      <c r="M488" s="153"/>
      <c r="T488" s="56"/>
      <c r="AT488" s="16" t="s">
        <v>167</v>
      </c>
      <c r="AU488" s="16" t="s">
        <v>89</v>
      </c>
    </row>
    <row r="489" spans="2:65" s="11" customFormat="1" ht="22.9" customHeight="1">
      <c r="B489" s="124"/>
      <c r="D489" s="125" t="s">
        <v>78</v>
      </c>
      <c r="E489" s="134" t="s">
        <v>1409</v>
      </c>
      <c r="F489" s="134" t="s">
        <v>1410</v>
      </c>
      <c r="I489" s="127"/>
      <c r="J489" s="135">
        <f>BK489</f>
        <v>0</v>
      </c>
      <c r="L489" s="124"/>
      <c r="M489" s="129"/>
      <c r="P489" s="130">
        <f>SUM(P490:P492)</f>
        <v>0</v>
      </c>
      <c r="R489" s="130">
        <f>SUM(R490:R492)</f>
        <v>2.4441199999999998</v>
      </c>
      <c r="T489" s="131">
        <f>SUM(T490:T492)</f>
        <v>0</v>
      </c>
      <c r="AR489" s="125" t="s">
        <v>89</v>
      </c>
      <c r="AT489" s="132" t="s">
        <v>78</v>
      </c>
      <c r="AU489" s="132" t="s">
        <v>86</v>
      </c>
      <c r="AY489" s="125" t="s">
        <v>151</v>
      </c>
      <c r="BK489" s="133">
        <f>SUM(BK490:BK492)</f>
        <v>0</v>
      </c>
    </row>
    <row r="490" spans="2:65" s="1" customFormat="1" ht="16.5" customHeight="1">
      <c r="B490" s="136"/>
      <c r="C490" s="137" t="s">
        <v>1081</v>
      </c>
      <c r="D490" s="137" t="s">
        <v>154</v>
      </c>
      <c r="E490" s="138" t="s">
        <v>1411</v>
      </c>
      <c r="F490" s="139" t="s">
        <v>1412</v>
      </c>
      <c r="G490" s="140" t="s">
        <v>363</v>
      </c>
      <c r="H490" s="141">
        <v>498.8</v>
      </c>
      <c r="I490" s="142"/>
      <c r="J490" s="143">
        <f>ROUND(I490*H490,2)</f>
        <v>0</v>
      </c>
      <c r="K490" s="139" t="s">
        <v>310</v>
      </c>
      <c r="L490" s="32"/>
      <c r="M490" s="144" t="s">
        <v>1</v>
      </c>
      <c r="N490" s="145" t="s">
        <v>44</v>
      </c>
      <c r="P490" s="146">
        <f>O490*H490</f>
        <v>0</v>
      </c>
      <c r="Q490" s="146">
        <v>0</v>
      </c>
      <c r="R490" s="146">
        <f>Q490*H490</f>
        <v>0</v>
      </c>
      <c r="S490" s="146">
        <v>0</v>
      </c>
      <c r="T490" s="147">
        <f>S490*H490</f>
        <v>0</v>
      </c>
      <c r="AR490" s="148" t="s">
        <v>216</v>
      </c>
      <c r="AT490" s="148" t="s">
        <v>154</v>
      </c>
      <c r="AU490" s="148" t="s">
        <v>89</v>
      </c>
      <c r="AY490" s="16" t="s">
        <v>151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6" t="s">
        <v>86</v>
      </c>
      <c r="BK490" s="149">
        <f>ROUND(I490*H490,2)</f>
        <v>0</v>
      </c>
      <c r="BL490" s="16" t="s">
        <v>216</v>
      </c>
      <c r="BM490" s="148" t="s">
        <v>1958</v>
      </c>
    </row>
    <row r="491" spans="2:65" s="12" customFormat="1" ht="11.25">
      <c r="B491" s="160"/>
      <c r="D491" s="150" t="s">
        <v>312</v>
      </c>
      <c r="E491" s="161" t="s">
        <v>1</v>
      </c>
      <c r="F491" s="162" t="s">
        <v>1959</v>
      </c>
      <c r="H491" s="163">
        <v>498.8</v>
      </c>
      <c r="I491" s="164"/>
      <c r="L491" s="160"/>
      <c r="M491" s="165"/>
      <c r="T491" s="166"/>
      <c r="AT491" s="161" t="s">
        <v>312</v>
      </c>
      <c r="AU491" s="161" t="s">
        <v>89</v>
      </c>
      <c r="AV491" s="12" t="s">
        <v>89</v>
      </c>
      <c r="AW491" s="12" t="s">
        <v>35</v>
      </c>
      <c r="AX491" s="12" t="s">
        <v>86</v>
      </c>
      <c r="AY491" s="161" t="s">
        <v>151</v>
      </c>
    </row>
    <row r="492" spans="2:65" s="1" customFormat="1" ht="16.5" customHeight="1">
      <c r="B492" s="136"/>
      <c r="C492" s="174" t="s">
        <v>1086</v>
      </c>
      <c r="D492" s="174" t="s">
        <v>374</v>
      </c>
      <c r="E492" s="175" t="s">
        <v>1415</v>
      </c>
      <c r="F492" s="176" t="s">
        <v>1416</v>
      </c>
      <c r="G492" s="177" t="s">
        <v>363</v>
      </c>
      <c r="H492" s="178">
        <v>498.8</v>
      </c>
      <c r="I492" s="179"/>
      <c r="J492" s="180">
        <f>ROUND(I492*H492,2)</f>
        <v>0</v>
      </c>
      <c r="K492" s="176" t="s">
        <v>310</v>
      </c>
      <c r="L492" s="181"/>
      <c r="M492" s="182" t="s">
        <v>1</v>
      </c>
      <c r="N492" s="183" t="s">
        <v>44</v>
      </c>
      <c r="P492" s="146">
        <f>O492*H492</f>
        <v>0</v>
      </c>
      <c r="Q492" s="146">
        <v>4.8999999999999998E-3</v>
      </c>
      <c r="R492" s="146">
        <f>Q492*H492</f>
        <v>2.4441199999999998</v>
      </c>
      <c r="S492" s="146">
        <v>0</v>
      </c>
      <c r="T492" s="147">
        <f>S492*H492</f>
        <v>0</v>
      </c>
      <c r="AR492" s="148" t="s">
        <v>464</v>
      </c>
      <c r="AT492" s="148" t="s">
        <v>374</v>
      </c>
      <c r="AU492" s="148" t="s">
        <v>89</v>
      </c>
      <c r="AY492" s="16" t="s">
        <v>151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6" t="s">
        <v>86</v>
      </c>
      <c r="BK492" s="149">
        <f>ROUND(I492*H492,2)</f>
        <v>0</v>
      </c>
      <c r="BL492" s="16" t="s">
        <v>216</v>
      </c>
      <c r="BM492" s="148" t="s">
        <v>1960</v>
      </c>
    </row>
    <row r="493" spans="2:65" s="11" customFormat="1" ht="22.9" customHeight="1">
      <c r="B493" s="124"/>
      <c r="D493" s="125" t="s">
        <v>78</v>
      </c>
      <c r="E493" s="134" t="s">
        <v>969</v>
      </c>
      <c r="F493" s="134" t="s">
        <v>970</v>
      </c>
      <c r="I493" s="127"/>
      <c r="J493" s="135">
        <f>BK493</f>
        <v>0</v>
      </c>
      <c r="L493" s="124"/>
      <c r="M493" s="129"/>
      <c r="P493" s="130">
        <f>SUM(P494:P531)</f>
        <v>0</v>
      </c>
      <c r="R493" s="130">
        <f>SUM(R494:R531)</f>
        <v>2.5680899999999998</v>
      </c>
      <c r="T493" s="131">
        <f>SUM(T494:T531)</f>
        <v>2.0097999999999998</v>
      </c>
      <c r="AR493" s="125" t="s">
        <v>89</v>
      </c>
      <c r="AT493" s="132" t="s">
        <v>78</v>
      </c>
      <c r="AU493" s="132" t="s">
        <v>86</v>
      </c>
      <c r="AY493" s="125" t="s">
        <v>151</v>
      </c>
      <c r="BK493" s="133">
        <f>SUM(BK494:BK531)</f>
        <v>0</v>
      </c>
    </row>
    <row r="494" spans="2:65" s="1" customFormat="1" ht="16.5" customHeight="1">
      <c r="B494" s="136"/>
      <c r="C494" s="137" t="s">
        <v>1090</v>
      </c>
      <c r="D494" s="137" t="s">
        <v>154</v>
      </c>
      <c r="E494" s="138" t="s">
        <v>993</v>
      </c>
      <c r="F494" s="139" t="s">
        <v>994</v>
      </c>
      <c r="G494" s="140" t="s">
        <v>349</v>
      </c>
      <c r="H494" s="141">
        <v>5.2</v>
      </c>
      <c r="I494" s="142"/>
      <c r="J494" s="143">
        <f>ROUND(I494*H494,2)</f>
        <v>0</v>
      </c>
      <c r="K494" s="139" t="s">
        <v>310</v>
      </c>
      <c r="L494" s="32"/>
      <c r="M494" s="144" t="s">
        <v>1</v>
      </c>
      <c r="N494" s="145" t="s">
        <v>44</v>
      </c>
      <c r="P494" s="146">
        <f>O494*H494</f>
        <v>0</v>
      </c>
      <c r="Q494" s="146">
        <v>0</v>
      </c>
      <c r="R494" s="146">
        <f>Q494*H494</f>
        <v>0</v>
      </c>
      <c r="S494" s="146">
        <v>1.6E-2</v>
      </c>
      <c r="T494" s="147">
        <f>S494*H494</f>
        <v>8.320000000000001E-2</v>
      </c>
      <c r="AR494" s="148" t="s">
        <v>216</v>
      </c>
      <c r="AT494" s="148" t="s">
        <v>154</v>
      </c>
      <c r="AU494" s="148" t="s">
        <v>89</v>
      </c>
      <c r="AY494" s="16" t="s">
        <v>151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6" t="s">
        <v>86</v>
      </c>
      <c r="BK494" s="149">
        <f>ROUND(I494*H494,2)</f>
        <v>0</v>
      </c>
      <c r="BL494" s="16" t="s">
        <v>216</v>
      </c>
      <c r="BM494" s="148" t="s">
        <v>1961</v>
      </c>
    </row>
    <row r="495" spans="2:65" s="12" customFormat="1" ht="11.25">
      <c r="B495" s="160"/>
      <c r="D495" s="150" t="s">
        <v>312</v>
      </c>
      <c r="E495" s="161" t="s">
        <v>1</v>
      </c>
      <c r="F495" s="162" t="s">
        <v>1962</v>
      </c>
      <c r="H495" s="163">
        <v>5.2</v>
      </c>
      <c r="I495" s="164"/>
      <c r="L495" s="160"/>
      <c r="M495" s="165"/>
      <c r="T495" s="166"/>
      <c r="AT495" s="161" t="s">
        <v>312</v>
      </c>
      <c r="AU495" s="161" t="s">
        <v>89</v>
      </c>
      <c r="AV495" s="12" t="s">
        <v>89</v>
      </c>
      <c r="AW495" s="12" t="s">
        <v>35</v>
      </c>
      <c r="AX495" s="12" t="s">
        <v>86</v>
      </c>
      <c r="AY495" s="161" t="s">
        <v>151</v>
      </c>
    </row>
    <row r="496" spans="2:65" s="1" customFormat="1" ht="16.5" customHeight="1">
      <c r="B496" s="136"/>
      <c r="C496" s="137" t="s">
        <v>1094</v>
      </c>
      <c r="D496" s="137" t="s">
        <v>154</v>
      </c>
      <c r="E496" s="138" t="s">
        <v>972</v>
      </c>
      <c r="F496" s="139" t="s">
        <v>973</v>
      </c>
      <c r="G496" s="140" t="s">
        <v>349</v>
      </c>
      <c r="H496" s="141">
        <v>66.099999999999994</v>
      </c>
      <c r="I496" s="142"/>
      <c r="J496" s="143">
        <f>ROUND(I496*H496,2)</f>
        <v>0</v>
      </c>
      <c r="K496" s="139" t="s">
        <v>310</v>
      </c>
      <c r="L496" s="32"/>
      <c r="M496" s="144" t="s">
        <v>1</v>
      </c>
      <c r="N496" s="145" t="s">
        <v>44</v>
      </c>
      <c r="P496" s="146">
        <f>O496*H496</f>
        <v>0</v>
      </c>
      <c r="Q496" s="146">
        <v>2.0000000000000001E-4</v>
      </c>
      <c r="R496" s="146">
        <f>Q496*H496</f>
        <v>1.3219999999999999E-2</v>
      </c>
      <c r="S496" s="146">
        <v>0</v>
      </c>
      <c r="T496" s="147">
        <f>S496*H496</f>
        <v>0</v>
      </c>
      <c r="AR496" s="148" t="s">
        <v>216</v>
      </c>
      <c r="AT496" s="148" t="s">
        <v>154</v>
      </c>
      <c r="AU496" s="148" t="s">
        <v>89</v>
      </c>
      <c r="AY496" s="16" t="s">
        <v>151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6" t="s">
        <v>86</v>
      </c>
      <c r="BK496" s="149">
        <f>ROUND(I496*H496,2)</f>
        <v>0</v>
      </c>
      <c r="BL496" s="16" t="s">
        <v>216</v>
      </c>
      <c r="BM496" s="148" t="s">
        <v>1963</v>
      </c>
    </row>
    <row r="497" spans="2:65" s="12" customFormat="1" ht="11.25">
      <c r="B497" s="160"/>
      <c r="D497" s="150" t="s">
        <v>312</v>
      </c>
      <c r="E497" s="161" t="s">
        <v>1</v>
      </c>
      <c r="F497" s="162" t="s">
        <v>1964</v>
      </c>
      <c r="H497" s="163">
        <v>61</v>
      </c>
      <c r="I497" s="164"/>
      <c r="L497" s="160"/>
      <c r="M497" s="165"/>
      <c r="T497" s="166"/>
      <c r="AT497" s="161" t="s">
        <v>312</v>
      </c>
      <c r="AU497" s="161" t="s">
        <v>89</v>
      </c>
      <c r="AV497" s="12" t="s">
        <v>89</v>
      </c>
      <c r="AW497" s="12" t="s">
        <v>35</v>
      </c>
      <c r="AX497" s="12" t="s">
        <v>79</v>
      </c>
      <c r="AY497" s="161" t="s">
        <v>151</v>
      </c>
    </row>
    <row r="498" spans="2:65" s="12" customFormat="1" ht="11.25">
      <c r="B498" s="160"/>
      <c r="D498" s="150" t="s">
        <v>312</v>
      </c>
      <c r="E498" s="161" t="s">
        <v>1</v>
      </c>
      <c r="F498" s="162" t="s">
        <v>1965</v>
      </c>
      <c r="H498" s="163">
        <v>5.0999999999999996</v>
      </c>
      <c r="I498" s="164"/>
      <c r="L498" s="160"/>
      <c r="M498" s="165"/>
      <c r="T498" s="166"/>
      <c r="AT498" s="161" t="s">
        <v>312</v>
      </c>
      <c r="AU498" s="161" t="s">
        <v>89</v>
      </c>
      <c r="AV498" s="12" t="s">
        <v>89</v>
      </c>
      <c r="AW498" s="12" t="s">
        <v>35</v>
      </c>
      <c r="AX498" s="12" t="s">
        <v>79</v>
      </c>
      <c r="AY498" s="161" t="s">
        <v>151</v>
      </c>
    </row>
    <row r="499" spans="2:65" s="13" customFormat="1" ht="11.25">
      <c r="B499" s="167"/>
      <c r="D499" s="150" t="s">
        <v>312</v>
      </c>
      <c r="E499" s="168" t="s">
        <v>1</v>
      </c>
      <c r="F499" s="169" t="s">
        <v>320</v>
      </c>
      <c r="H499" s="170">
        <v>66.099999999999994</v>
      </c>
      <c r="I499" s="171"/>
      <c r="L499" s="167"/>
      <c r="M499" s="172"/>
      <c r="T499" s="173"/>
      <c r="AT499" s="168" t="s">
        <v>312</v>
      </c>
      <c r="AU499" s="168" t="s">
        <v>89</v>
      </c>
      <c r="AV499" s="13" t="s">
        <v>158</v>
      </c>
      <c r="AW499" s="13" t="s">
        <v>35</v>
      </c>
      <c r="AX499" s="13" t="s">
        <v>86</v>
      </c>
      <c r="AY499" s="168" t="s">
        <v>151</v>
      </c>
    </row>
    <row r="500" spans="2:65" s="1" customFormat="1" ht="16.5" customHeight="1">
      <c r="B500" s="136"/>
      <c r="C500" s="137" t="s">
        <v>1099</v>
      </c>
      <c r="D500" s="137" t="s">
        <v>154</v>
      </c>
      <c r="E500" s="138" t="s">
        <v>978</v>
      </c>
      <c r="F500" s="139" t="s">
        <v>979</v>
      </c>
      <c r="G500" s="140" t="s">
        <v>349</v>
      </c>
      <c r="H500" s="141">
        <v>61</v>
      </c>
      <c r="I500" s="142"/>
      <c r="J500" s="143">
        <f>ROUND(I500*H500,2)</f>
        <v>0</v>
      </c>
      <c r="K500" s="139" t="s">
        <v>1</v>
      </c>
      <c r="L500" s="32"/>
      <c r="M500" s="144" t="s">
        <v>1</v>
      </c>
      <c r="N500" s="145" t="s">
        <v>44</v>
      </c>
      <c r="P500" s="146">
        <f>O500*H500</f>
        <v>0</v>
      </c>
      <c r="Q500" s="146">
        <v>0</v>
      </c>
      <c r="R500" s="146">
        <f>Q500*H500</f>
        <v>0</v>
      </c>
      <c r="S500" s="146">
        <v>0</v>
      </c>
      <c r="T500" s="147">
        <f>S500*H500</f>
        <v>0</v>
      </c>
      <c r="AR500" s="148" t="s">
        <v>216</v>
      </c>
      <c r="AT500" s="148" t="s">
        <v>154</v>
      </c>
      <c r="AU500" s="148" t="s">
        <v>89</v>
      </c>
      <c r="AY500" s="16" t="s">
        <v>151</v>
      </c>
      <c r="BE500" s="149">
        <f>IF(N500="základní",J500,0)</f>
        <v>0</v>
      </c>
      <c r="BF500" s="149">
        <f>IF(N500="snížená",J500,0)</f>
        <v>0</v>
      </c>
      <c r="BG500" s="149">
        <f>IF(N500="zákl. přenesená",J500,0)</f>
        <v>0</v>
      </c>
      <c r="BH500" s="149">
        <f>IF(N500="sníž. přenesená",J500,0)</f>
        <v>0</v>
      </c>
      <c r="BI500" s="149">
        <f>IF(N500="nulová",J500,0)</f>
        <v>0</v>
      </c>
      <c r="BJ500" s="16" t="s">
        <v>86</v>
      </c>
      <c r="BK500" s="149">
        <f>ROUND(I500*H500,2)</f>
        <v>0</v>
      </c>
      <c r="BL500" s="16" t="s">
        <v>216</v>
      </c>
      <c r="BM500" s="148" t="s">
        <v>1966</v>
      </c>
    </row>
    <row r="501" spans="2:65" s="1" customFormat="1" ht="19.5">
      <c r="B501" s="32"/>
      <c r="D501" s="150" t="s">
        <v>167</v>
      </c>
      <c r="F501" s="151" t="s">
        <v>1967</v>
      </c>
      <c r="I501" s="152"/>
      <c r="L501" s="32"/>
      <c r="M501" s="153"/>
      <c r="T501" s="56"/>
      <c r="AT501" s="16" t="s">
        <v>167</v>
      </c>
      <c r="AU501" s="16" t="s">
        <v>89</v>
      </c>
    </row>
    <row r="502" spans="2:65" s="1" customFormat="1" ht="16.5" customHeight="1">
      <c r="B502" s="136"/>
      <c r="C502" s="137" t="s">
        <v>1104</v>
      </c>
      <c r="D502" s="137" t="s">
        <v>154</v>
      </c>
      <c r="E502" s="138" t="s">
        <v>1968</v>
      </c>
      <c r="F502" s="139" t="s">
        <v>1969</v>
      </c>
      <c r="G502" s="140" t="s">
        <v>349</v>
      </c>
      <c r="H502" s="141">
        <v>5.0999999999999996</v>
      </c>
      <c r="I502" s="142"/>
      <c r="J502" s="143">
        <f>ROUND(I502*H502,2)</f>
        <v>0</v>
      </c>
      <c r="K502" s="139" t="s">
        <v>1</v>
      </c>
      <c r="L502" s="32"/>
      <c r="M502" s="144" t="s">
        <v>1</v>
      </c>
      <c r="N502" s="145" t="s">
        <v>44</v>
      </c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AR502" s="148" t="s">
        <v>216</v>
      </c>
      <c r="AT502" s="148" t="s">
        <v>154</v>
      </c>
      <c r="AU502" s="148" t="s">
        <v>89</v>
      </c>
      <c r="AY502" s="16" t="s">
        <v>151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6" t="s">
        <v>86</v>
      </c>
      <c r="BK502" s="149">
        <f>ROUND(I502*H502,2)</f>
        <v>0</v>
      </c>
      <c r="BL502" s="16" t="s">
        <v>216</v>
      </c>
      <c r="BM502" s="148" t="s">
        <v>1970</v>
      </c>
    </row>
    <row r="503" spans="2:65" s="1" customFormat="1" ht="19.5">
      <c r="B503" s="32"/>
      <c r="D503" s="150" t="s">
        <v>167</v>
      </c>
      <c r="F503" s="151" t="s">
        <v>1971</v>
      </c>
      <c r="I503" s="152"/>
      <c r="L503" s="32"/>
      <c r="M503" s="153"/>
      <c r="T503" s="56"/>
      <c r="AT503" s="16" t="s">
        <v>167</v>
      </c>
      <c r="AU503" s="16" t="s">
        <v>89</v>
      </c>
    </row>
    <row r="504" spans="2:65" s="1" customFormat="1" ht="16.5" customHeight="1">
      <c r="B504" s="136"/>
      <c r="C504" s="137" t="s">
        <v>1109</v>
      </c>
      <c r="D504" s="137" t="s">
        <v>154</v>
      </c>
      <c r="E504" s="138" t="s">
        <v>1972</v>
      </c>
      <c r="F504" s="139" t="s">
        <v>1973</v>
      </c>
      <c r="G504" s="140" t="s">
        <v>349</v>
      </c>
      <c r="H504" s="141">
        <v>8.1</v>
      </c>
      <c r="I504" s="142"/>
      <c r="J504" s="143">
        <f>ROUND(I504*H504,2)</f>
        <v>0</v>
      </c>
      <c r="K504" s="139" t="s">
        <v>310</v>
      </c>
      <c r="L504" s="32"/>
      <c r="M504" s="144" t="s">
        <v>1</v>
      </c>
      <c r="N504" s="145" t="s">
        <v>44</v>
      </c>
      <c r="P504" s="146">
        <f>O504*H504</f>
        <v>0</v>
      </c>
      <c r="Q504" s="146">
        <v>0</v>
      </c>
      <c r="R504" s="146">
        <f>Q504*H504</f>
        <v>0</v>
      </c>
      <c r="S504" s="146">
        <v>0</v>
      </c>
      <c r="T504" s="147">
        <f>S504*H504</f>
        <v>0</v>
      </c>
      <c r="AR504" s="148" t="s">
        <v>216</v>
      </c>
      <c r="AT504" s="148" t="s">
        <v>154</v>
      </c>
      <c r="AU504" s="148" t="s">
        <v>89</v>
      </c>
      <c r="AY504" s="16" t="s">
        <v>151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16" t="s">
        <v>86</v>
      </c>
      <c r="BK504" s="149">
        <f>ROUND(I504*H504,2)</f>
        <v>0</v>
      </c>
      <c r="BL504" s="16" t="s">
        <v>216</v>
      </c>
      <c r="BM504" s="148" t="s">
        <v>1974</v>
      </c>
    </row>
    <row r="505" spans="2:65" s="12" customFormat="1" ht="11.25">
      <c r="B505" s="160"/>
      <c r="D505" s="150" t="s">
        <v>312</v>
      </c>
      <c r="E505" s="161" t="s">
        <v>1</v>
      </c>
      <c r="F505" s="162" t="s">
        <v>1975</v>
      </c>
      <c r="H505" s="163">
        <v>8.1</v>
      </c>
      <c r="I505" s="164"/>
      <c r="L505" s="160"/>
      <c r="M505" s="165"/>
      <c r="T505" s="166"/>
      <c r="AT505" s="161" t="s">
        <v>312</v>
      </c>
      <c r="AU505" s="161" t="s">
        <v>89</v>
      </c>
      <c r="AV505" s="12" t="s">
        <v>89</v>
      </c>
      <c r="AW505" s="12" t="s">
        <v>35</v>
      </c>
      <c r="AX505" s="12" t="s">
        <v>86</v>
      </c>
      <c r="AY505" s="161" t="s">
        <v>151</v>
      </c>
    </row>
    <row r="506" spans="2:65" s="1" customFormat="1" ht="16.5" customHeight="1">
      <c r="B506" s="136"/>
      <c r="C506" s="174" t="s">
        <v>1114</v>
      </c>
      <c r="D506" s="174" t="s">
        <v>374</v>
      </c>
      <c r="E506" s="175" t="s">
        <v>1976</v>
      </c>
      <c r="F506" s="176" t="s">
        <v>1977</v>
      </c>
      <c r="G506" s="177" t="s">
        <v>354</v>
      </c>
      <c r="H506" s="178">
        <v>3</v>
      </c>
      <c r="I506" s="179"/>
      <c r="J506" s="180">
        <f>ROUND(I506*H506,2)</f>
        <v>0</v>
      </c>
      <c r="K506" s="176" t="s">
        <v>310</v>
      </c>
      <c r="L506" s="181"/>
      <c r="M506" s="182" t="s">
        <v>1</v>
      </c>
      <c r="N506" s="183" t="s">
        <v>44</v>
      </c>
      <c r="P506" s="146">
        <f>O506*H506</f>
        <v>0</v>
      </c>
      <c r="Q506" s="146">
        <v>6.1000000000000004E-3</v>
      </c>
      <c r="R506" s="146">
        <f>Q506*H506</f>
        <v>1.83E-2</v>
      </c>
      <c r="S506" s="146">
        <v>0</v>
      </c>
      <c r="T506" s="147">
        <f>S506*H506</f>
        <v>0</v>
      </c>
      <c r="AR506" s="148" t="s">
        <v>464</v>
      </c>
      <c r="AT506" s="148" t="s">
        <v>374</v>
      </c>
      <c r="AU506" s="148" t="s">
        <v>89</v>
      </c>
      <c r="AY506" s="16" t="s">
        <v>151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6" t="s">
        <v>86</v>
      </c>
      <c r="BK506" s="149">
        <f>ROUND(I506*H506,2)</f>
        <v>0</v>
      </c>
      <c r="BL506" s="16" t="s">
        <v>216</v>
      </c>
      <c r="BM506" s="148" t="s">
        <v>1978</v>
      </c>
    </row>
    <row r="507" spans="2:65" s="1" customFormat="1" ht="16.5" customHeight="1">
      <c r="B507" s="136"/>
      <c r="C507" s="137" t="s">
        <v>1121</v>
      </c>
      <c r="D507" s="137" t="s">
        <v>154</v>
      </c>
      <c r="E507" s="138" t="s">
        <v>1979</v>
      </c>
      <c r="F507" s="139" t="s">
        <v>1980</v>
      </c>
      <c r="G507" s="140" t="s">
        <v>544</v>
      </c>
      <c r="H507" s="141">
        <v>1006.1</v>
      </c>
      <c r="I507" s="142"/>
      <c r="J507" s="143">
        <f>ROUND(I507*H507,2)</f>
        <v>0</v>
      </c>
      <c r="K507" s="139" t="s">
        <v>310</v>
      </c>
      <c r="L507" s="32"/>
      <c r="M507" s="144" t="s">
        <v>1</v>
      </c>
      <c r="N507" s="145" t="s">
        <v>44</v>
      </c>
      <c r="P507" s="146">
        <f>O507*H507</f>
        <v>0</v>
      </c>
      <c r="Q507" s="146">
        <v>0</v>
      </c>
      <c r="R507" s="146">
        <f>Q507*H507</f>
        <v>0</v>
      </c>
      <c r="S507" s="146">
        <v>1E-3</v>
      </c>
      <c r="T507" s="147">
        <f>S507*H507</f>
        <v>1.0061</v>
      </c>
      <c r="AR507" s="148" t="s">
        <v>216</v>
      </c>
      <c r="AT507" s="148" t="s">
        <v>154</v>
      </c>
      <c r="AU507" s="148" t="s">
        <v>89</v>
      </c>
      <c r="AY507" s="16" t="s">
        <v>151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6" t="s">
        <v>86</v>
      </c>
      <c r="BK507" s="149">
        <f>ROUND(I507*H507,2)</f>
        <v>0</v>
      </c>
      <c r="BL507" s="16" t="s">
        <v>216</v>
      </c>
      <c r="BM507" s="148" t="s">
        <v>1981</v>
      </c>
    </row>
    <row r="508" spans="2:65" s="12" customFormat="1" ht="11.25">
      <c r="B508" s="160"/>
      <c r="D508" s="150" t="s">
        <v>312</v>
      </c>
      <c r="E508" s="161" t="s">
        <v>1</v>
      </c>
      <c r="F508" s="162" t="s">
        <v>1982</v>
      </c>
      <c r="H508" s="163">
        <v>1006.1</v>
      </c>
      <c r="I508" s="164"/>
      <c r="L508" s="160"/>
      <c r="M508" s="165"/>
      <c r="T508" s="166"/>
      <c r="AT508" s="161" t="s">
        <v>312</v>
      </c>
      <c r="AU508" s="161" t="s">
        <v>89</v>
      </c>
      <c r="AV508" s="12" t="s">
        <v>89</v>
      </c>
      <c r="AW508" s="12" t="s">
        <v>35</v>
      </c>
      <c r="AX508" s="12" t="s">
        <v>86</v>
      </c>
      <c r="AY508" s="161" t="s">
        <v>151</v>
      </c>
    </row>
    <row r="509" spans="2:65" s="1" customFormat="1" ht="16.5" customHeight="1">
      <c r="B509" s="136"/>
      <c r="C509" s="137" t="s">
        <v>1126</v>
      </c>
      <c r="D509" s="137" t="s">
        <v>154</v>
      </c>
      <c r="E509" s="138" t="s">
        <v>1983</v>
      </c>
      <c r="F509" s="139" t="s">
        <v>1984</v>
      </c>
      <c r="G509" s="140" t="s">
        <v>349</v>
      </c>
      <c r="H509" s="141">
        <v>3.5</v>
      </c>
      <c r="I509" s="142"/>
      <c r="J509" s="143">
        <f>ROUND(I509*H509,2)</f>
        <v>0</v>
      </c>
      <c r="K509" s="139" t="s">
        <v>310</v>
      </c>
      <c r="L509" s="32"/>
      <c r="M509" s="144" t="s">
        <v>1</v>
      </c>
      <c r="N509" s="145" t="s">
        <v>44</v>
      </c>
      <c r="P509" s="146">
        <f>O509*H509</f>
        <v>0</v>
      </c>
      <c r="Q509" s="146">
        <v>0</v>
      </c>
      <c r="R509" s="146">
        <f>Q509*H509</f>
        <v>0</v>
      </c>
      <c r="S509" s="146">
        <v>0.03</v>
      </c>
      <c r="T509" s="147">
        <f>S509*H509</f>
        <v>0.105</v>
      </c>
      <c r="AR509" s="148" t="s">
        <v>216</v>
      </c>
      <c r="AT509" s="148" t="s">
        <v>154</v>
      </c>
      <c r="AU509" s="148" t="s">
        <v>89</v>
      </c>
      <c r="AY509" s="16" t="s">
        <v>151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16" t="s">
        <v>86</v>
      </c>
      <c r="BK509" s="149">
        <f>ROUND(I509*H509,2)</f>
        <v>0</v>
      </c>
      <c r="BL509" s="16" t="s">
        <v>216</v>
      </c>
      <c r="BM509" s="148" t="s">
        <v>1985</v>
      </c>
    </row>
    <row r="510" spans="2:65" s="12" customFormat="1" ht="11.25">
      <c r="B510" s="160"/>
      <c r="D510" s="150" t="s">
        <v>312</v>
      </c>
      <c r="E510" s="161" t="s">
        <v>1</v>
      </c>
      <c r="F510" s="162" t="s">
        <v>1986</v>
      </c>
      <c r="H510" s="163">
        <v>3.5</v>
      </c>
      <c r="I510" s="164"/>
      <c r="L510" s="160"/>
      <c r="M510" s="165"/>
      <c r="T510" s="166"/>
      <c r="AT510" s="161" t="s">
        <v>312</v>
      </c>
      <c r="AU510" s="161" t="s">
        <v>89</v>
      </c>
      <c r="AV510" s="12" t="s">
        <v>89</v>
      </c>
      <c r="AW510" s="12" t="s">
        <v>35</v>
      </c>
      <c r="AX510" s="12" t="s">
        <v>86</v>
      </c>
      <c r="AY510" s="161" t="s">
        <v>151</v>
      </c>
    </row>
    <row r="511" spans="2:65" s="1" customFormat="1" ht="16.5" customHeight="1">
      <c r="B511" s="136"/>
      <c r="C511" s="137" t="s">
        <v>1131</v>
      </c>
      <c r="D511" s="137" t="s">
        <v>154</v>
      </c>
      <c r="E511" s="138" t="s">
        <v>1987</v>
      </c>
      <c r="F511" s="139" t="s">
        <v>1988</v>
      </c>
      <c r="G511" s="140" t="s">
        <v>544</v>
      </c>
      <c r="H511" s="141">
        <v>54.9</v>
      </c>
      <c r="I511" s="142"/>
      <c r="J511" s="143">
        <f>ROUND(I511*H511,2)</f>
        <v>0</v>
      </c>
      <c r="K511" s="139" t="s">
        <v>310</v>
      </c>
      <c r="L511" s="32"/>
      <c r="M511" s="144" t="s">
        <v>1</v>
      </c>
      <c r="N511" s="145" t="s">
        <v>44</v>
      </c>
      <c r="P511" s="146">
        <f>O511*H511</f>
        <v>0</v>
      </c>
      <c r="Q511" s="146">
        <v>0</v>
      </c>
      <c r="R511" s="146">
        <f>Q511*H511</f>
        <v>0</v>
      </c>
      <c r="S511" s="146">
        <v>1E-3</v>
      </c>
      <c r="T511" s="147">
        <f>S511*H511</f>
        <v>5.4899999999999997E-2</v>
      </c>
      <c r="AR511" s="148" t="s">
        <v>216</v>
      </c>
      <c r="AT511" s="148" t="s">
        <v>154</v>
      </c>
      <c r="AU511" s="148" t="s">
        <v>89</v>
      </c>
      <c r="AY511" s="16" t="s">
        <v>151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16" t="s">
        <v>86</v>
      </c>
      <c r="BK511" s="149">
        <f>ROUND(I511*H511,2)</f>
        <v>0</v>
      </c>
      <c r="BL511" s="16" t="s">
        <v>216</v>
      </c>
      <c r="BM511" s="148" t="s">
        <v>1989</v>
      </c>
    </row>
    <row r="512" spans="2:65" s="12" customFormat="1" ht="11.25">
      <c r="B512" s="160"/>
      <c r="D512" s="150" t="s">
        <v>312</v>
      </c>
      <c r="E512" s="161" t="s">
        <v>1</v>
      </c>
      <c r="F512" s="162" t="s">
        <v>1990</v>
      </c>
      <c r="H512" s="163">
        <v>54.9</v>
      </c>
      <c r="I512" s="164"/>
      <c r="L512" s="160"/>
      <c r="M512" s="165"/>
      <c r="T512" s="166"/>
      <c r="AT512" s="161" t="s">
        <v>312</v>
      </c>
      <c r="AU512" s="161" t="s">
        <v>89</v>
      </c>
      <c r="AV512" s="12" t="s">
        <v>89</v>
      </c>
      <c r="AW512" s="12" t="s">
        <v>35</v>
      </c>
      <c r="AX512" s="12" t="s">
        <v>86</v>
      </c>
      <c r="AY512" s="161" t="s">
        <v>151</v>
      </c>
    </row>
    <row r="513" spans="2:65" s="1" customFormat="1" ht="16.5" customHeight="1">
      <c r="B513" s="136"/>
      <c r="C513" s="137" t="s">
        <v>1136</v>
      </c>
      <c r="D513" s="137" t="s">
        <v>154</v>
      </c>
      <c r="E513" s="138" t="s">
        <v>1991</v>
      </c>
      <c r="F513" s="139" t="s">
        <v>1992</v>
      </c>
      <c r="G513" s="140" t="s">
        <v>544</v>
      </c>
      <c r="H513" s="141">
        <v>760.6</v>
      </c>
      <c r="I513" s="142"/>
      <c r="J513" s="143">
        <f>ROUND(I513*H513,2)</f>
        <v>0</v>
      </c>
      <c r="K513" s="139" t="s">
        <v>310</v>
      </c>
      <c r="L513" s="32"/>
      <c r="M513" s="144" t="s">
        <v>1</v>
      </c>
      <c r="N513" s="145" t="s">
        <v>44</v>
      </c>
      <c r="P513" s="146">
        <f>O513*H513</f>
        <v>0</v>
      </c>
      <c r="Q513" s="146">
        <v>0</v>
      </c>
      <c r="R513" s="146">
        <f>Q513*H513</f>
        <v>0</v>
      </c>
      <c r="S513" s="146">
        <v>1E-3</v>
      </c>
      <c r="T513" s="147">
        <f>S513*H513</f>
        <v>0.76060000000000005</v>
      </c>
      <c r="AR513" s="148" t="s">
        <v>216</v>
      </c>
      <c r="AT513" s="148" t="s">
        <v>154</v>
      </c>
      <c r="AU513" s="148" t="s">
        <v>89</v>
      </c>
      <c r="AY513" s="16" t="s">
        <v>151</v>
      </c>
      <c r="BE513" s="149">
        <f>IF(N513="základní",J513,0)</f>
        <v>0</v>
      </c>
      <c r="BF513" s="149">
        <f>IF(N513="snížená",J513,0)</f>
        <v>0</v>
      </c>
      <c r="BG513" s="149">
        <f>IF(N513="zákl. přenesená",J513,0)</f>
        <v>0</v>
      </c>
      <c r="BH513" s="149">
        <f>IF(N513="sníž. přenesená",J513,0)</f>
        <v>0</v>
      </c>
      <c r="BI513" s="149">
        <f>IF(N513="nulová",J513,0)</f>
        <v>0</v>
      </c>
      <c r="BJ513" s="16" t="s">
        <v>86</v>
      </c>
      <c r="BK513" s="149">
        <f>ROUND(I513*H513,2)</f>
        <v>0</v>
      </c>
      <c r="BL513" s="16" t="s">
        <v>216</v>
      </c>
      <c r="BM513" s="148" t="s">
        <v>1993</v>
      </c>
    </row>
    <row r="514" spans="2:65" s="12" customFormat="1" ht="11.25">
      <c r="B514" s="160"/>
      <c r="D514" s="150" t="s">
        <v>312</v>
      </c>
      <c r="E514" s="161" t="s">
        <v>1</v>
      </c>
      <c r="F514" s="162" t="s">
        <v>1994</v>
      </c>
      <c r="H514" s="163">
        <v>100</v>
      </c>
      <c r="I514" s="164"/>
      <c r="L514" s="160"/>
      <c r="M514" s="165"/>
      <c r="T514" s="166"/>
      <c r="AT514" s="161" t="s">
        <v>312</v>
      </c>
      <c r="AU514" s="161" t="s">
        <v>89</v>
      </c>
      <c r="AV514" s="12" t="s">
        <v>89</v>
      </c>
      <c r="AW514" s="12" t="s">
        <v>35</v>
      </c>
      <c r="AX514" s="12" t="s">
        <v>79</v>
      </c>
      <c r="AY514" s="161" t="s">
        <v>151</v>
      </c>
    </row>
    <row r="515" spans="2:65" s="12" customFormat="1" ht="11.25">
      <c r="B515" s="160"/>
      <c r="D515" s="150" t="s">
        <v>312</v>
      </c>
      <c r="E515" s="161" t="s">
        <v>1</v>
      </c>
      <c r="F515" s="162" t="s">
        <v>1995</v>
      </c>
      <c r="H515" s="163">
        <v>500</v>
      </c>
      <c r="I515" s="164"/>
      <c r="L515" s="160"/>
      <c r="M515" s="165"/>
      <c r="T515" s="166"/>
      <c r="AT515" s="161" t="s">
        <v>312</v>
      </c>
      <c r="AU515" s="161" t="s">
        <v>89</v>
      </c>
      <c r="AV515" s="12" t="s">
        <v>89</v>
      </c>
      <c r="AW515" s="12" t="s">
        <v>35</v>
      </c>
      <c r="AX515" s="12" t="s">
        <v>79</v>
      </c>
      <c r="AY515" s="161" t="s">
        <v>151</v>
      </c>
    </row>
    <row r="516" spans="2:65" s="12" customFormat="1" ht="11.25">
      <c r="B516" s="160"/>
      <c r="D516" s="150" t="s">
        <v>312</v>
      </c>
      <c r="E516" s="161" t="s">
        <v>1</v>
      </c>
      <c r="F516" s="162" t="s">
        <v>1996</v>
      </c>
      <c r="H516" s="163">
        <v>160.6</v>
      </c>
      <c r="I516" s="164"/>
      <c r="L516" s="160"/>
      <c r="M516" s="165"/>
      <c r="T516" s="166"/>
      <c r="AT516" s="161" t="s">
        <v>312</v>
      </c>
      <c r="AU516" s="161" t="s">
        <v>89</v>
      </c>
      <c r="AV516" s="12" t="s">
        <v>89</v>
      </c>
      <c r="AW516" s="12" t="s">
        <v>35</v>
      </c>
      <c r="AX516" s="12" t="s">
        <v>79</v>
      </c>
      <c r="AY516" s="161" t="s">
        <v>151</v>
      </c>
    </row>
    <row r="517" spans="2:65" s="13" customFormat="1" ht="11.25">
      <c r="B517" s="167"/>
      <c r="D517" s="150" t="s">
        <v>312</v>
      </c>
      <c r="E517" s="168" t="s">
        <v>1</v>
      </c>
      <c r="F517" s="169" t="s">
        <v>320</v>
      </c>
      <c r="H517" s="170">
        <v>760.6</v>
      </c>
      <c r="I517" s="171"/>
      <c r="L517" s="167"/>
      <c r="M517" s="172"/>
      <c r="T517" s="173"/>
      <c r="AT517" s="168" t="s">
        <v>312</v>
      </c>
      <c r="AU517" s="168" t="s">
        <v>89</v>
      </c>
      <c r="AV517" s="13" t="s">
        <v>158</v>
      </c>
      <c r="AW517" s="13" t="s">
        <v>35</v>
      </c>
      <c r="AX517" s="13" t="s">
        <v>86</v>
      </c>
      <c r="AY517" s="168" t="s">
        <v>151</v>
      </c>
    </row>
    <row r="518" spans="2:65" s="1" customFormat="1" ht="16.5" customHeight="1">
      <c r="B518" s="136"/>
      <c r="C518" s="137" t="s">
        <v>1140</v>
      </c>
      <c r="D518" s="137" t="s">
        <v>154</v>
      </c>
      <c r="E518" s="138" t="s">
        <v>983</v>
      </c>
      <c r="F518" s="139" t="s">
        <v>1997</v>
      </c>
      <c r="G518" s="140" t="s">
        <v>354</v>
      </c>
      <c r="H518" s="141">
        <v>30</v>
      </c>
      <c r="I518" s="142"/>
      <c r="J518" s="143">
        <f>ROUND(I518*H518,2)</f>
        <v>0</v>
      </c>
      <c r="K518" s="139" t="s">
        <v>1</v>
      </c>
      <c r="L518" s="32"/>
      <c r="M518" s="144" t="s">
        <v>1</v>
      </c>
      <c r="N518" s="145" t="s">
        <v>44</v>
      </c>
      <c r="P518" s="146">
        <f>O518*H518</f>
        <v>0</v>
      </c>
      <c r="Q518" s="146">
        <v>3.1899999999999998E-2</v>
      </c>
      <c r="R518" s="146">
        <f>Q518*H518</f>
        <v>0.95699999999999996</v>
      </c>
      <c r="S518" s="146">
        <v>0</v>
      </c>
      <c r="T518" s="147">
        <f>S518*H518</f>
        <v>0</v>
      </c>
      <c r="AR518" s="148" t="s">
        <v>216</v>
      </c>
      <c r="AT518" s="148" t="s">
        <v>154</v>
      </c>
      <c r="AU518" s="148" t="s">
        <v>89</v>
      </c>
      <c r="AY518" s="16" t="s">
        <v>151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6" t="s">
        <v>86</v>
      </c>
      <c r="BK518" s="149">
        <f>ROUND(I518*H518,2)</f>
        <v>0</v>
      </c>
      <c r="BL518" s="16" t="s">
        <v>216</v>
      </c>
      <c r="BM518" s="148" t="s">
        <v>1998</v>
      </c>
    </row>
    <row r="519" spans="2:65" s="1" customFormat="1" ht="19.5">
      <c r="B519" s="32"/>
      <c r="D519" s="150" t="s">
        <v>167</v>
      </c>
      <c r="F519" s="151" t="s">
        <v>1113</v>
      </c>
      <c r="I519" s="152"/>
      <c r="L519" s="32"/>
      <c r="M519" s="153"/>
      <c r="T519" s="56"/>
      <c r="AT519" s="16" t="s">
        <v>167</v>
      </c>
      <c r="AU519" s="16" t="s">
        <v>89</v>
      </c>
    </row>
    <row r="520" spans="2:65" s="1" customFormat="1" ht="16.5" customHeight="1">
      <c r="B520" s="136"/>
      <c r="C520" s="137" t="s">
        <v>1144</v>
      </c>
      <c r="D520" s="137" t="s">
        <v>154</v>
      </c>
      <c r="E520" s="138" t="s">
        <v>1999</v>
      </c>
      <c r="F520" s="139" t="s">
        <v>2000</v>
      </c>
      <c r="G520" s="140" t="s">
        <v>354</v>
      </c>
      <c r="H520" s="141">
        <v>4</v>
      </c>
      <c r="I520" s="142"/>
      <c r="J520" s="143">
        <f>ROUND(I520*H520,2)</f>
        <v>0</v>
      </c>
      <c r="K520" s="139" t="s">
        <v>1</v>
      </c>
      <c r="L520" s="32"/>
      <c r="M520" s="144" t="s">
        <v>1</v>
      </c>
      <c r="N520" s="145" t="s">
        <v>44</v>
      </c>
      <c r="P520" s="146">
        <f>O520*H520</f>
        <v>0</v>
      </c>
      <c r="Q520" s="146">
        <v>6.0499999999999998E-2</v>
      </c>
      <c r="R520" s="146">
        <f>Q520*H520</f>
        <v>0.24199999999999999</v>
      </c>
      <c r="S520" s="146">
        <v>0</v>
      </c>
      <c r="T520" s="147">
        <f>S520*H520</f>
        <v>0</v>
      </c>
      <c r="AR520" s="148" t="s">
        <v>216</v>
      </c>
      <c r="AT520" s="148" t="s">
        <v>154</v>
      </c>
      <c r="AU520" s="148" t="s">
        <v>89</v>
      </c>
      <c r="AY520" s="16" t="s">
        <v>151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6" t="s">
        <v>86</v>
      </c>
      <c r="BK520" s="149">
        <f>ROUND(I520*H520,2)</f>
        <v>0</v>
      </c>
      <c r="BL520" s="16" t="s">
        <v>216</v>
      </c>
      <c r="BM520" s="148" t="s">
        <v>2001</v>
      </c>
    </row>
    <row r="521" spans="2:65" s="1" customFormat="1" ht="19.5">
      <c r="B521" s="32"/>
      <c r="D521" s="150" t="s">
        <v>167</v>
      </c>
      <c r="F521" s="151" t="s">
        <v>986</v>
      </c>
      <c r="I521" s="152"/>
      <c r="L521" s="32"/>
      <c r="M521" s="153"/>
      <c r="T521" s="56"/>
      <c r="AT521" s="16" t="s">
        <v>167</v>
      </c>
      <c r="AU521" s="16" t="s">
        <v>89</v>
      </c>
    </row>
    <row r="522" spans="2:65" s="1" customFormat="1" ht="16.5" customHeight="1">
      <c r="B522" s="136"/>
      <c r="C522" s="137" t="s">
        <v>2002</v>
      </c>
      <c r="D522" s="137" t="s">
        <v>154</v>
      </c>
      <c r="E522" s="138" t="s">
        <v>2003</v>
      </c>
      <c r="F522" s="139" t="s">
        <v>2004</v>
      </c>
      <c r="G522" s="140" t="s">
        <v>354</v>
      </c>
      <c r="H522" s="141">
        <v>2</v>
      </c>
      <c r="I522" s="142"/>
      <c r="J522" s="143">
        <f>ROUND(I522*H522,2)</f>
        <v>0</v>
      </c>
      <c r="K522" s="139" t="s">
        <v>1</v>
      </c>
      <c r="L522" s="32"/>
      <c r="M522" s="144" t="s">
        <v>1</v>
      </c>
      <c r="N522" s="145" t="s">
        <v>44</v>
      </c>
      <c r="P522" s="146">
        <f>O522*H522</f>
        <v>0</v>
      </c>
      <c r="Q522" s="146">
        <v>5.3999999999999999E-2</v>
      </c>
      <c r="R522" s="146">
        <f>Q522*H522</f>
        <v>0.108</v>
      </c>
      <c r="S522" s="146">
        <v>0</v>
      </c>
      <c r="T522" s="147">
        <f>S522*H522</f>
        <v>0</v>
      </c>
      <c r="AR522" s="148" t="s">
        <v>216</v>
      </c>
      <c r="AT522" s="148" t="s">
        <v>154</v>
      </c>
      <c r="AU522" s="148" t="s">
        <v>89</v>
      </c>
      <c r="AY522" s="16" t="s">
        <v>151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6" t="s">
        <v>86</v>
      </c>
      <c r="BK522" s="149">
        <f>ROUND(I522*H522,2)</f>
        <v>0</v>
      </c>
      <c r="BL522" s="16" t="s">
        <v>216</v>
      </c>
      <c r="BM522" s="148" t="s">
        <v>2005</v>
      </c>
    </row>
    <row r="523" spans="2:65" s="1" customFormat="1" ht="19.5">
      <c r="B523" s="32"/>
      <c r="D523" s="150" t="s">
        <v>167</v>
      </c>
      <c r="F523" s="151" t="s">
        <v>991</v>
      </c>
      <c r="I523" s="152"/>
      <c r="L523" s="32"/>
      <c r="M523" s="153"/>
      <c r="T523" s="56"/>
      <c r="AT523" s="16" t="s">
        <v>167</v>
      </c>
      <c r="AU523" s="16" t="s">
        <v>89</v>
      </c>
    </row>
    <row r="524" spans="2:65" s="1" customFormat="1" ht="16.5" customHeight="1">
      <c r="B524" s="136"/>
      <c r="C524" s="137" t="s">
        <v>2006</v>
      </c>
      <c r="D524" s="137" t="s">
        <v>154</v>
      </c>
      <c r="E524" s="138" t="s">
        <v>2007</v>
      </c>
      <c r="F524" s="139" t="s">
        <v>2008</v>
      </c>
      <c r="G524" s="140" t="s">
        <v>354</v>
      </c>
      <c r="H524" s="141">
        <v>1</v>
      </c>
      <c r="I524" s="142"/>
      <c r="J524" s="143">
        <f>ROUND(I524*H524,2)</f>
        <v>0</v>
      </c>
      <c r="K524" s="139" t="s">
        <v>1</v>
      </c>
      <c r="L524" s="32"/>
      <c r="M524" s="144" t="s">
        <v>1</v>
      </c>
      <c r="N524" s="145" t="s">
        <v>44</v>
      </c>
      <c r="P524" s="146">
        <f>O524*H524</f>
        <v>0</v>
      </c>
      <c r="Q524" s="146">
        <v>0.60750000000000004</v>
      </c>
      <c r="R524" s="146">
        <f>Q524*H524</f>
        <v>0.60750000000000004</v>
      </c>
      <c r="S524" s="146">
        <v>0</v>
      </c>
      <c r="T524" s="147">
        <f>S524*H524</f>
        <v>0</v>
      </c>
      <c r="AR524" s="148" t="s">
        <v>216</v>
      </c>
      <c r="AT524" s="148" t="s">
        <v>154</v>
      </c>
      <c r="AU524" s="148" t="s">
        <v>89</v>
      </c>
      <c r="AY524" s="16" t="s">
        <v>151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6" t="s">
        <v>86</v>
      </c>
      <c r="BK524" s="149">
        <f>ROUND(I524*H524,2)</f>
        <v>0</v>
      </c>
      <c r="BL524" s="16" t="s">
        <v>216</v>
      </c>
      <c r="BM524" s="148" t="s">
        <v>2009</v>
      </c>
    </row>
    <row r="525" spans="2:65" s="1" customFormat="1" ht="19.5">
      <c r="B525" s="32"/>
      <c r="D525" s="150" t="s">
        <v>167</v>
      </c>
      <c r="F525" s="151" t="s">
        <v>1011</v>
      </c>
      <c r="I525" s="152"/>
      <c r="L525" s="32"/>
      <c r="M525" s="153"/>
      <c r="T525" s="56"/>
      <c r="AT525" s="16" t="s">
        <v>167</v>
      </c>
      <c r="AU525" s="16" t="s">
        <v>89</v>
      </c>
    </row>
    <row r="526" spans="2:65" s="1" customFormat="1" ht="16.5" customHeight="1">
      <c r="B526" s="136"/>
      <c r="C526" s="137" t="s">
        <v>2010</v>
      </c>
      <c r="D526" s="137" t="s">
        <v>154</v>
      </c>
      <c r="E526" s="138" t="s">
        <v>2011</v>
      </c>
      <c r="F526" s="139" t="s">
        <v>2012</v>
      </c>
      <c r="G526" s="140" t="s">
        <v>157</v>
      </c>
      <c r="H526" s="141">
        <v>1</v>
      </c>
      <c r="I526" s="142"/>
      <c r="J526" s="143">
        <f>ROUND(I526*H526,2)</f>
        <v>0</v>
      </c>
      <c r="K526" s="139" t="s">
        <v>1</v>
      </c>
      <c r="L526" s="32"/>
      <c r="M526" s="144" t="s">
        <v>1</v>
      </c>
      <c r="N526" s="145" t="s">
        <v>44</v>
      </c>
      <c r="P526" s="146">
        <f>O526*H526</f>
        <v>0</v>
      </c>
      <c r="Q526" s="146">
        <v>0.44750000000000001</v>
      </c>
      <c r="R526" s="146">
        <f>Q526*H526</f>
        <v>0.44750000000000001</v>
      </c>
      <c r="S526" s="146">
        <v>0</v>
      </c>
      <c r="T526" s="147">
        <f>S526*H526</f>
        <v>0</v>
      </c>
      <c r="AR526" s="148" t="s">
        <v>216</v>
      </c>
      <c r="AT526" s="148" t="s">
        <v>154</v>
      </c>
      <c r="AU526" s="148" t="s">
        <v>89</v>
      </c>
      <c r="AY526" s="16" t="s">
        <v>151</v>
      </c>
      <c r="BE526" s="149">
        <f>IF(N526="základní",J526,0)</f>
        <v>0</v>
      </c>
      <c r="BF526" s="149">
        <f>IF(N526="snížená",J526,0)</f>
        <v>0</v>
      </c>
      <c r="BG526" s="149">
        <f>IF(N526="zákl. přenesená",J526,0)</f>
        <v>0</v>
      </c>
      <c r="BH526" s="149">
        <f>IF(N526="sníž. přenesená",J526,0)</f>
        <v>0</v>
      </c>
      <c r="BI526" s="149">
        <f>IF(N526="nulová",J526,0)</f>
        <v>0</v>
      </c>
      <c r="BJ526" s="16" t="s">
        <v>86</v>
      </c>
      <c r="BK526" s="149">
        <f>ROUND(I526*H526,2)</f>
        <v>0</v>
      </c>
      <c r="BL526" s="16" t="s">
        <v>216</v>
      </c>
      <c r="BM526" s="148" t="s">
        <v>2013</v>
      </c>
    </row>
    <row r="527" spans="2:65" s="1" customFormat="1" ht="19.5">
      <c r="B527" s="32"/>
      <c r="D527" s="150" t="s">
        <v>167</v>
      </c>
      <c r="F527" s="151" t="s">
        <v>1025</v>
      </c>
      <c r="I527" s="152"/>
      <c r="L527" s="32"/>
      <c r="M527" s="153"/>
      <c r="T527" s="56"/>
      <c r="AT527" s="16" t="s">
        <v>167</v>
      </c>
      <c r="AU527" s="16" t="s">
        <v>89</v>
      </c>
    </row>
    <row r="528" spans="2:65" s="1" customFormat="1" ht="16.5" customHeight="1">
      <c r="B528" s="136"/>
      <c r="C528" s="137" t="s">
        <v>2014</v>
      </c>
      <c r="D528" s="137" t="s">
        <v>154</v>
      </c>
      <c r="E528" s="138" t="s">
        <v>2015</v>
      </c>
      <c r="F528" s="139" t="s">
        <v>2016</v>
      </c>
      <c r="G528" s="140" t="s">
        <v>2017</v>
      </c>
      <c r="H528" s="141">
        <v>2</v>
      </c>
      <c r="I528" s="142"/>
      <c r="J528" s="143">
        <f>ROUND(I528*H528,2)</f>
        <v>0</v>
      </c>
      <c r="K528" s="139" t="s">
        <v>1</v>
      </c>
      <c r="L528" s="32"/>
      <c r="M528" s="144" t="s">
        <v>1</v>
      </c>
      <c r="N528" s="145" t="s">
        <v>44</v>
      </c>
      <c r="P528" s="146">
        <f>O528*H528</f>
        <v>0</v>
      </c>
      <c r="Q528" s="146">
        <v>0</v>
      </c>
      <c r="R528" s="146">
        <f>Q528*H528</f>
        <v>0</v>
      </c>
      <c r="S528" s="146">
        <v>0</v>
      </c>
      <c r="T528" s="147">
        <f>S528*H528</f>
        <v>0</v>
      </c>
      <c r="AR528" s="148" t="s">
        <v>216</v>
      </c>
      <c r="AT528" s="148" t="s">
        <v>154</v>
      </c>
      <c r="AU528" s="148" t="s">
        <v>89</v>
      </c>
      <c r="AY528" s="16" t="s">
        <v>151</v>
      </c>
      <c r="BE528" s="149">
        <f>IF(N528="základní",J528,0)</f>
        <v>0</v>
      </c>
      <c r="BF528" s="149">
        <f>IF(N528="snížená",J528,0)</f>
        <v>0</v>
      </c>
      <c r="BG528" s="149">
        <f>IF(N528="zákl. přenesená",J528,0)</f>
        <v>0</v>
      </c>
      <c r="BH528" s="149">
        <f>IF(N528="sníž. přenesená",J528,0)</f>
        <v>0</v>
      </c>
      <c r="BI528" s="149">
        <f>IF(N528="nulová",J528,0)</f>
        <v>0</v>
      </c>
      <c r="BJ528" s="16" t="s">
        <v>86</v>
      </c>
      <c r="BK528" s="149">
        <f>ROUND(I528*H528,2)</f>
        <v>0</v>
      </c>
      <c r="BL528" s="16" t="s">
        <v>216</v>
      </c>
      <c r="BM528" s="148" t="s">
        <v>2018</v>
      </c>
    </row>
    <row r="529" spans="2:65" s="1" customFormat="1" ht="19.5">
      <c r="B529" s="32"/>
      <c r="D529" s="150" t="s">
        <v>167</v>
      </c>
      <c r="F529" s="151" t="s">
        <v>1039</v>
      </c>
      <c r="I529" s="152"/>
      <c r="L529" s="32"/>
      <c r="M529" s="153"/>
      <c r="T529" s="56"/>
      <c r="AT529" s="16" t="s">
        <v>167</v>
      </c>
      <c r="AU529" s="16" t="s">
        <v>89</v>
      </c>
    </row>
    <row r="530" spans="2:65" s="1" customFormat="1" ht="24.2" customHeight="1">
      <c r="B530" s="136"/>
      <c r="C530" s="137" t="s">
        <v>2019</v>
      </c>
      <c r="D530" s="137" t="s">
        <v>154</v>
      </c>
      <c r="E530" s="138" t="s">
        <v>2020</v>
      </c>
      <c r="F530" s="139" t="s">
        <v>2021</v>
      </c>
      <c r="G530" s="140" t="s">
        <v>157</v>
      </c>
      <c r="H530" s="141">
        <v>1</v>
      </c>
      <c r="I530" s="142"/>
      <c r="J530" s="143">
        <f>ROUND(I530*H530,2)</f>
        <v>0</v>
      </c>
      <c r="K530" s="139" t="s">
        <v>1</v>
      </c>
      <c r="L530" s="32"/>
      <c r="M530" s="144" t="s">
        <v>1</v>
      </c>
      <c r="N530" s="145" t="s">
        <v>44</v>
      </c>
      <c r="P530" s="146">
        <f>O530*H530</f>
        <v>0</v>
      </c>
      <c r="Q530" s="146">
        <v>0.17457</v>
      </c>
      <c r="R530" s="146">
        <f>Q530*H530</f>
        <v>0.17457</v>
      </c>
      <c r="S530" s="146">
        <v>0</v>
      </c>
      <c r="T530" s="147">
        <f>S530*H530</f>
        <v>0</v>
      </c>
      <c r="AR530" s="148" t="s">
        <v>216</v>
      </c>
      <c r="AT530" s="148" t="s">
        <v>154</v>
      </c>
      <c r="AU530" s="148" t="s">
        <v>89</v>
      </c>
      <c r="AY530" s="16" t="s">
        <v>151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6" t="s">
        <v>86</v>
      </c>
      <c r="BK530" s="149">
        <f>ROUND(I530*H530,2)</f>
        <v>0</v>
      </c>
      <c r="BL530" s="16" t="s">
        <v>216</v>
      </c>
      <c r="BM530" s="148" t="s">
        <v>2022</v>
      </c>
    </row>
    <row r="531" spans="2:65" s="1" customFormat="1" ht="48.75">
      <c r="B531" s="32"/>
      <c r="D531" s="150" t="s">
        <v>167</v>
      </c>
      <c r="F531" s="151" t="s">
        <v>2023</v>
      </c>
      <c r="I531" s="152"/>
      <c r="L531" s="32"/>
      <c r="M531" s="153"/>
      <c r="T531" s="56"/>
      <c r="AT531" s="16" t="s">
        <v>167</v>
      </c>
      <c r="AU531" s="16" t="s">
        <v>89</v>
      </c>
    </row>
    <row r="532" spans="2:65" s="11" customFormat="1" ht="25.9" customHeight="1">
      <c r="B532" s="124"/>
      <c r="D532" s="125" t="s">
        <v>78</v>
      </c>
      <c r="E532" s="126" t="s">
        <v>374</v>
      </c>
      <c r="F532" s="126" t="s">
        <v>1050</v>
      </c>
      <c r="I532" s="127"/>
      <c r="J532" s="128">
        <f>BK532</f>
        <v>0</v>
      </c>
      <c r="L532" s="124"/>
      <c r="M532" s="129"/>
      <c r="P532" s="130">
        <f>P533</f>
        <v>0</v>
      </c>
      <c r="R532" s="130">
        <f>R533</f>
        <v>2.2174300000000002</v>
      </c>
      <c r="T532" s="131">
        <f>T533</f>
        <v>0</v>
      </c>
      <c r="AR532" s="125" t="s">
        <v>163</v>
      </c>
      <c r="AT532" s="132" t="s">
        <v>78</v>
      </c>
      <c r="AU532" s="132" t="s">
        <v>79</v>
      </c>
      <c r="AY532" s="125" t="s">
        <v>151</v>
      </c>
      <c r="BK532" s="133">
        <f>BK533</f>
        <v>0</v>
      </c>
    </row>
    <row r="533" spans="2:65" s="11" customFormat="1" ht="22.9" customHeight="1">
      <c r="B533" s="124"/>
      <c r="D533" s="125" t="s">
        <v>78</v>
      </c>
      <c r="E533" s="134" t="s">
        <v>1051</v>
      </c>
      <c r="F533" s="134" t="s">
        <v>1052</v>
      </c>
      <c r="I533" s="127"/>
      <c r="J533" s="135">
        <f>BK533</f>
        <v>0</v>
      </c>
      <c r="L533" s="124"/>
      <c r="M533" s="129"/>
      <c r="P533" s="130">
        <f>SUM(P534:P570)</f>
        <v>0</v>
      </c>
      <c r="R533" s="130">
        <f>SUM(R534:R570)</f>
        <v>2.2174300000000002</v>
      </c>
      <c r="T533" s="131">
        <f>SUM(T534:T570)</f>
        <v>0</v>
      </c>
      <c r="AR533" s="125" t="s">
        <v>163</v>
      </c>
      <c r="AT533" s="132" t="s">
        <v>78</v>
      </c>
      <c r="AU533" s="132" t="s">
        <v>86</v>
      </c>
      <c r="AY533" s="125" t="s">
        <v>151</v>
      </c>
      <c r="BK533" s="133">
        <f>SUM(BK534:BK570)</f>
        <v>0</v>
      </c>
    </row>
    <row r="534" spans="2:65" s="1" customFormat="1" ht="16.5" customHeight="1">
      <c r="B534" s="136"/>
      <c r="C534" s="137" t="s">
        <v>2024</v>
      </c>
      <c r="D534" s="137" t="s">
        <v>154</v>
      </c>
      <c r="E534" s="138" t="s">
        <v>2025</v>
      </c>
      <c r="F534" s="139" t="s">
        <v>2026</v>
      </c>
      <c r="G534" s="140" t="s">
        <v>354</v>
      </c>
      <c r="H534" s="141">
        <v>1</v>
      </c>
      <c r="I534" s="142"/>
      <c r="J534" s="143">
        <f>ROUND(I534*H534,2)</f>
        <v>0</v>
      </c>
      <c r="K534" s="139" t="s">
        <v>1</v>
      </c>
      <c r="L534" s="32"/>
      <c r="M534" s="144" t="s">
        <v>1</v>
      </c>
      <c r="N534" s="145" t="s">
        <v>44</v>
      </c>
      <c r="P534" s="146">
        <f>O534*H534</f>
        <v>0</v>
      </c>
      <c r="Q534" s="146">
        <v>0</v>
      </c>
      <c r="R534" s="146">
        <f>Q534*H534</f>
        <v>0</v>
      </c>
      <c r="S534" s="146">
        <v>0</v>
      </c>
      <c r="T534" s="147">
        <f>S534*H534</f>
        <v>0</v>
      </c>
      <c r="AR534" s="148" t="s">
        <v>158</v>
      </c>
      <c r="AT534" s="148" t="s">
        <v>154</v>
      </c>
      <c r="AU534" s="148" t="s">
        <v>89</v>
      </c>
      <c r="AY534" s="16" t="s">
        <v>151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6" t="s">
        <v>86</v>
      </c>
      <c r="BK534" s="149">
        <f>ROUND(I534*H534,2)</f>
        <v>0</v>
      </c>
      <c r="BL534" s="16" t="s">
        <v>158</v>
      </c>
      <c r="BM534" s="148" t="s">
        <v>2027</v>
      </c>
    </row>
    <row r="535" spans="2:65" s="1" customFormat="1" ht="19.5">
      <c r="B535" s="32"/>
      <c r="D535" s="150" t="s">
        <v>167</v>
      </c>
      <c r="F535" s="151" t="s">
        <v>2028</v>
      </c>
      <c r="I535" s="152"/>
      <c r="L535" s="32"/>
      <c r="M535" s="153"/>
      <c r="T535" s="56"/>
      <c r="AT535" s="16" t="s">
        <v>167</v>
      </c>
      <c r="AU535" s="16" t="s">
        <v>89</v>
      </c>
    </row>
    <row r="536" spans="2:65" s="1" customFormat="1" ht="16.5" customHeight="1">
      <c r="B536" s="136"/>
      <c r="C536" s="137" t="s">
        <v>2029</v>
      </c>
      <c r="D536" s="137" t="s">
        <v>154</v>
      </c>
      <c r="E536" s="138" t="s">
        <v>2030</v>
      </c>
      <c r="F536" s="139" t="s">
        <v>2031</v>
      </c>
      <c r="G536" s="140" t="s">
        <v>309</v>
      </c>
      <c r="H536" s="141">
        <v>1.536</v>
      </c>
      <c r="I536" s="142"/>
      <c r="J536" s="143">
        <f>ROUND(I536*H536,2)</f>
        <v>0</v>
      </c>
      <c r="K536" s="139" t="s">
        <v>310</v>
      </c>
      <c r="L536" s="32"/>
      <c r="M536" s="144" t="s">
        <v>1</v>
      </c>
      <c r="N536" s="145" t="s">
        <v>44</v>
      </c>
      <c r="P536" s="146">
        <f>O536*H536</f>
        <v>0</v>
      </c>
      <c r="Q536" s="146">
        <v>0</v>
      </c>
      <c r="R536" s="146">
        <f>Q536*H536</f>
        <v>0</v>
      </c>
      <c r="S536" s="146">
        <v>0</v>
      </c>
      <c r="T536" s="147">
        <f>S536*H536</f>
        <v>0</v>
      </c>
      <c r="AR536" s="148" t="s">
        <v>629</v>
      </c>
      <c r="AT536" s="148" t="s">
        <v>154</v>
      </c>
      <c r="AU536" s="148" t="s">
        <v>89</v>
      </c>
      <c r="AY536" s="16" t="s">
        <v>151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6" t="s">
        <v>86</v>
      </c>
      <c r="BK536" s="149">
        <f>ROUND(I536*H536,2)</f>
        <v>0</v>
      </c>
      <c r="BL536" s="16" t="s">
        <v>629</v>
      </c>
      <c r="BM536" s="148" t="s">
        <v>2032</v>
      </c>
    </row>
    <row r="537" spans="2:65" s="12" customFormat="1" ht="11.25">
      <c r="B537" s="160"/>
      <c r="D537" s="150" t="s">
        <v>312</v>
      </c>
      <c r="E537" s="161" t="s">
        <v>1</v>
      </c>
      <c r="F537" s="162" t="s">
        <v>2033</v>
      </c>
      <c r="H537" s="163">
        <v>1.536</v>
      </c>
      <c r="I537" s="164"/>
      <c r="L537" s="160"/>
      <c r="M537" s="165"/>
      <c r="T537" s="166"/>
      <c r="AT537" s="161" t="s">
        <v>312</v>
      </c>
      <c r="AU537" s="161" t="s">
        <v>89</v>
      </c>
      <c r="AV537" s="12" t="s">
        <v>89</v>
      </c>
      <c r="AW537" s="12" t="s">
        <v>35</v>
      </c>
      <c r="AX537" s="12" t="s">
        <v>86</v>
      </c>
      <c r="AY537" s="161" t="s">
        <v>151</v>
      </c>
    </row>
    <row r="538" spans="2:65" s="1" customFormat="1" ht="16.5" customHeight="1">
      <c r="B538" s="136"/>
      <c r="C538" s="137" t="s">
        <v>2034</v>
      </c>
      <c r="D538" s="137" t="s">
        <v>154</v>
      </c>
      <c r="E538" s="138" t="s">
        <v>2035</v>
      </c>
      <c r="F538" s="139" t="s">
        <v>2036</v>
      </c>
      <c r="G538" s="140" t="s">
        <v>349</v>
      </c>
      <c r="H538" s="141">
        <v>145</v>
      </c>
      <c r="I538" s="142"/>
      <c r="J538" s="143">
        <f>ROUND(I538*H538,2)</f>
        <v>0</v>
      </c>
      <c r="K538" s="139" t="s">
        <v>310</v>
      </c>
      <c r="L538" s="32"/>
      <c r="M538" s="144" t="s">
        <v>1</v>
      </c>
      <c r="N538" s="145" t="s">
        <v>44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AR538" s="148" t="s">
        <v>629</v>
      </c>
      <c r="AT538" s="148" t="s">
        <v>154</v>
      </c>
      <c r="AU538" s="148" t="s">
        <v>89</v>
      </c>
      <c r="AY538" s="16" t="s">
        <v>151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6" t="s">
        <v>86</v>
      </c>
      <c r="BK538" s="149">
        <f>ROUND(I538*H538,2)</f>
        <v>0</v>
      </c>
      <c r="BL538" s="16" t="s">
        <v>629</v>
      </c>
      <c r="BM538" s="148" t="s">
        <v>2037</v>
      </c>
    </row>
    <row r="539" spans="2:65" s="12" customFormat="1" ht="11.25">
      <c r="B539" s="160"/>
      <c r="D539" s="150" t="s">
        <v>312</v>
      </c>
      <c r="E539" s="161" t="s">
        <v>1</v>
      </c>
      <c r="F539" s="162" t="s">
        <v>2038</v>
      </c>
      <c r="H539" s="163">
        <v>145</v>
      </c>
      <c r="I539" s="164"/>
      <c r="L539" s="160"/>
      <c r="M539" s="165"/>
      <c r="T539" s="166"/>
      <c r="AT539" s="161" t="s">
        <v>312</v>
      </c>
      <c r="AU539" s="161" t="s">
        <v>89</v>
      </c>
      <c r="AV539" s="12" t="s">
        <v>89</v>
      </c>
      <c r="AW539" s="12" t="s">
        <v>35</v>
      </c>
      <c r="AX539" s="12" t="s">
        <v>86</v>
      </c>
      <c r="AY539" s="161" t="s">
        <v>151</v>
      </c>
    </row>
    <row r="540" spans="2:65" s="1" customFormat="1" ht="16.5" customHeight="1">
      <c r="B540" s="136"/>
      <c r="C540" s="137" t="s">
        <v>2039</v>
      </c>
      <c r="D540" s="137" t="s">
        <v>154</v>
      </c>
      <c r="E540" s="138" t="s">
        <v>2040</v>
      </c>
      <c r="F540" s="139" t="s">
        <v>2041</v>
      </c>
      <c r="G540" s="140" t="s">
        <v>349</v>
      </c>
      <c r="H540" s="141">
        <v>145</v>
      </c>
      <c r="I540" s="142"/>
      <c r="J540" s="143">
        <f>ROUND(I540*H540,2)</f>
        <v>0</v>
      </c>
      <c r="K540" s="139" t="s">
        <v>310</v>
      </c>
      <c r="L540" s="32"/>
      <c r="M540" s="144" t="s">
        <v>1</v>
      </c>
      <c r="N540" s="145" t="s">
        <v>44</v>
      </c>
      <c r="P540" s="146">
        <f>O540*H540</f>
        <v>0</v>
      </c>
      <c r="Q540" s="146">
        <v>0</v>
      </c>
      <c r="R540" s="146">
        <f>Q540*H540</f>
        <v>0</v>
      </c>
      <c r="S540" s="146">
        <v>0</v>
      </c>
      <c r="T540" s="147">
        <f>S540*H540</f>
        <v>0</v>
      </c>
      <c r="AR540" s="148" t="s">
        <v>629</v>
      </c>
      <c r="AT540" s="148" t="s">
        <v>154</v>
      </c>
      <c r="AU540" s="148" t="s">
        <v>89</v>
      </c>
      <c r="AY540" s="16" t="s">
        <v>151</v>
      </c>
      <c r="BE540" s="149">
        <f>IF(N540="základní",J540,0)</f>
        <v>0</v>
      </c>
      <c r="BF540" s="149">
        <f>IF(N540="snížená",J540,0)</f>
        <v>0</v>
      </c>
      <c r="BG540" s="149">
        <f>IF(N540="zákl. přenesená",J540,0)</f>
        <v>0</v>
      </c>
      <c r="BH540" s="149">
        <f>IF(N540="sníž. přenesená",J540,0)</f>
        <v>0</v>
      </c>
      <c r="BI540" s="149">
        <f>IF(N540="nulová",J540,0)</f>
        <v>0</v>
      </c>
      <c r="BJ540" s="16" t="s">
        <v>86</v>
      </c>
      <c r="BK540" s="149">
        <f>ROUND(I540*H540,2)</f>
        <v>0</v>
      </c>
      <c r="BL540" s="16" t="s">
        <v>629</v>
      </c>
      <c r="BM540" s="148" t="s">
        <v>2042</v>
      </c>
    </row>
    <row r="541" spans="2:65" s="1" customFormat="1" ht="19.5">
      <c r="B541" s="32"/>
      <c r="D541" s="150" t="s">
        <v>167</v>
      </c>
      <c r="F541" s="151" t="s">
        <v>2043</v>
      </c>
      <c r="I541" s="152"/>
      <c r="L541" s="32"/>
      <c r="M541" s="153"/>
      <c r="T541" s="56"/>
      <c r="AT541" s="16" t="s">
        <v>167</v>
      </c>
      <c r="AU541" s="16" t="s">
        <v>89</v>
      </c>
    </row>
    <row r="542" spans="2:65" s="1" customFormat="1" ht="16.5" customHeight="1">
      <c r="B542" s="136"/>
      <c r="C542" s="137" t="s">
        <v>2044</v>
      </c>
      <c r="D542" s="137" t="s">
        <v>154</v>
      </c>
      <c r="E542" s="138" t="s">
        <v>2045</v>
      </c>
      <c r="F542" s="139" t="s">
        <v>2046</v>
      </c>
      <c r="G542" s="140" t="s">
        <v>349</v>
      </c>
      <c r="H542" s="141">
        <v>145</v>
      </c>
      <c r="I542" s="142"/>
      <c r="J542" s="143">
        <f>ROUND(I542*H542,2)</f>
        <v>0</v>
      </c>
      <c r="K542" s="139" t="s">
        <v>310</v>
      </c>
      <c r="L542" s="32"/>
      <c r="M542" s="144" t="s">
        <v>1</v>
      </c>
      <c r="N542" s="145" t="s">
        <v>44</v>
      </c>
      <c r="P542" s="146">
        <f>O542*H542</f>
        <v>0</v>
      </c>
      <c r="Q542" s="146">
        <v>0</v>
      </c>
      <c r="R542" s="146">
        <f>Q542*H542</f>
        <v>0</v>
      </c>
      <c r="S542" s="146">
        <v>0</v>
      </c>
      <c r="T542" s="147">
        <f>S542*H542</f>
        <v>0</v>
      </c>
      <c r="AR542" s="148" t="s">
        <v>629</v>
      </c>
      <c r="AT542" s="148" t="s">
        <v>154</v>
      </c>
      <c r="AU542" s="148" t="s">
        <v>89</v>
      </c>
      <c r="AY542" s="16" t="s">
        <v>151</v>
      </c>
      <c r="BE542" s="149">
        <f>IF(N542="základní",J542,0)</f>
        <v>0</v>
      </c>
      <c r="BF542" s="149">
        <f>IF(N542="snížená",J542,0)</f>
        <v>0</v>
      </c>
      <c r="BG542" s="149">
        <f>IF(N542="zákl. přenesená",J542,0)</f>
        <v>0</v>
      </c>
      <c r="BH542" s="149">
        <f>IF(N542="sníž. přenesená",J542,0)</f>
        <v>0</v>
      </c>
      <c r="BI542" s="149">
        <f>IF(N542="nulová",J542,0)</f>
        <v>0</v>
      </c>
      <c r="BJ542" s="16" t="s">
        <v>86</v>
      </c>
      <c r="BK542" s="149">
        <f>ROUND(I542*H542,2)</f>
        <v>0</v>
      </c>
      <c r="BL542" s="16" t="s">
        <v>629</v>
      </c>
      <c r="BM542" s="148" t="s">
        <v>2047</v>
      </c>
    </row>
    <row r="543" spans="2:65" s="1" customFormat="1" ht="19.5">
      <c r="B543" s="32"/>
      <c r="D543" s="150" t="s">
        <v>167</v>
      </c>
      <c r="F543" s="151" t="s">
        <v>2048</v>
      </c>
      <c r="I543" s="152"/>
      <c r="L543" s="32"/>
      <c r="M543" s="153"/>
      <c r="T543" s="56"/>
      <c r="AT543" s="16" t="s">
        <v>167</v>
      </c>
      <c r="AU543" s="16" t="s">
        <v>89</v>
      </c>
    </row>
    <row r="544" spans="2:65" s="1" customFormat="1" ht="16.5" customHeight="1">
      <c r="B544" s="136"/>
      <c r="C544" s="137" t="s">
        <v>2049</v>
      </c>
      <c r="D544" s="137" t="s">
        <v>154</v>
      </c>
      <c r="E544" s="138" t="s">
        <v>2050</v>
      </c>
      <c r="F544" s="139" t="s">
        <v>2051</v>
      </c>
      <c r="G544" s="140" t="s">
        <v>349</v>
      </c>
      <c r="H544" s="141">
        <v>145</v>
      </c>
      <c r="I544" s="142"/>
      <c r="J544" s="143">
        <f>ROUND(I544*H544,2)</f>
        <v>0</v>
      </c>
      <c r="K544" s="139" t="s">
        <v>310</v>
      </c>
      <c r="L544" s="32"/>
      <c r="M544" s="144" t="s">
        <v>1</v>
      </c>
      <c r="N544" s="145" t="s">
        <v>44</v>
      </c>
      <c r="P544" s="146">
        <f>O544*H544</f>
        <v>0</v>
      </c>
      <c r="Q544" s="146">
        <v>9.0000000000000006E-5</v>
      </c>
      <c r="R544" s="146">
        <f>Q544*H544</f>
        <v>1.3050000000000001E-2</v>
      </c>
      <c r="S544" s="146">
        <v>0</v>
      </c>
      <c r="T544" s="147">
        <f>S544*H544</f>
        <v>0</v>
      </c>
      <c r="AR544" s="148" t="s">
        <v>629</v>
      </c>
      <c r="AT544" s="148" t="s">
        <v>154</v>
      </c>
      <c r="AU544" s="148" t="s">
        <v>89</v>
      </c>
      <c r="AY544" s="16" t="s">
        <v>151</v>
      </c>
      <c r="BE544" s="149">
        <f>IF(N544="základní",J544,0)</f>
        <v>0</v>
      </c>
      <c r="BF544" s="149">
        <f>IF(N544="snížená",J544,0)</f>
        <v>0</v>
      </c>
      <c r="BG544" s="149">
        <f>IF(N544="zákl. přenesená",J544,0)</f>
        <v>0</v>
      </c>
      <c r="BH544" s="149">
        <f>IF(N544="sníž. přenesená",J544,0)</f>
        <v>0</v>
      </c>
      <c r="BI544" s="149">
        <f>IF(N544="nulová",J544,0)</f>
        <v>0</v>
      </c>
      <c r="BJ544" s="16" t="s">
        <v>86</v>
      </c>
      <c r="BK544" s="149">
        <f>ROUND(I544*H544,2)</f>
        <v>0</v>
      </c>
      <c r="BL544" s="16" t="s">
        <v>629</v>
      </c>
      <c r="BM544" s="148" t="s">
        <v>2052</v>
      </c>
    </row>
    <row r="545" spans="2:65" s="1" customFormat="1" ht="19.5">
      <c r="B545" s="32"/>
      <c r="D545" s="150" t="s">
        <v>167</v>
      </c>
      <c r="F545" s="151" t="s">
        <v>2053</v>
      </c>
      <c r="I545" s="152"/>
      <c r="L545" s="32"/>
      <c r="M545" s="153"/>
      <c r="T545" s="56"/>
      <c r="AT545" s="16" t="s">
        <v>167</v>
      </c>
      <c r="AU545" s="16" t="s">
        <v>89</v>
      </c>
    </row>
    <row r="546" spans="2:65" s="1" customFormat="1" ht="16.5" customHeight="1">
      <c r="B546" s="136"/>
      <c r="C546" s="137" t="s">
        <v>2054</v>
      </c>
      <c r="D546" s="137" t="s">
        <v>154</v>
      </c>
      <c r="E546" s="138" t="s">
        <v>1115</v>
      </c>
      <c r="F546" s="139" t="s">
        <v>1116</v>
      </c>
      <c r="G546" s="140" t="s">
        <v>349</v>
      </c>
      <c r="H546" s="141">
        <v>352</v>
      </c>
      <c r="I546" s="142"/>
      <c r="J546" s="143">
        <f>ROUND(I546*H546,2)</f>
        <v>0</v>
      </c>
      <c r="K546" s="139" t="s">
        <v>310</v>
      </c>
      <c r="L546" s="32"/>
      <c r="M546" s="144" t="s">
        <v>1</v>
      </c>
      <c r="N546" s="145" t="s">
        <v>44</v>
      </c>
      <c r="P546" s="146">
        <f>O546*H546</f>
        <v>0</v>
      </c>
      <c r="Q546" s="146">
        <v>0</v>
      </c>
      <c r="R546" s="146">
        <f>Q546*H546</f>
        <v>0</v>
      </c>
      <c r="S546" s="146">
        <v>0</v>
      </c>
      <c r="T546" s="147">
        <f>S546*H546</f>
        <v>0</v>
      </c>
      <c r="AR546" s="148" t="s">
        <v>629</v>
      </c>
      <c r="AT546" s="148" t="s">
        <v>154</v>
      </c>
      <c r="AU546" s="148" t="s">
        <v>89</v>
      </c>
      <c r="AY546" s="16" t="s">
        <v>151</v>
      </c>
      <c r="BE546" s="149">
        <f>IF(N546="základní",J546,0)</f>
        <v>0</v>
      </c>
      <c r="BF546" s="149">
        <f>IF(N546="snížená",J546,0)</f>
        <v>0</v>
      </c>
      <c r="BG546" s="149">
        <f>IF(N546="zákl. přenesená",J546,0)</f>
        <v>0</v>
      </c>
      <c r="BH546" s="149">
        <f>IF(N546="sníž. přenesená",J546,0)</f>
        <v>0</v>
      </c>
      <c r="BI546" s="149">
        <f>IF(N546="nulová",J546,0)</f>
        <v>0</v>
      </c>
      <c r="BJ546" s="16" t="s">
        <v>86</v>
      </c>
      <c r="BK546" s="149">
        <f>ROUND(I546*H546,2)</f>
        <v>0</v>
      </c>
      <c r="BL546" s="16" t="s">
        <v>629</v>
      </c>
      <c r="BM546" s="148" t="s">
        <v>2055</v>
      </c>
    </row>
    <row r="547" spans="2:65" s="12" customFormat="1" ht="11.25">
      <c r="B547" s="160"/>
      <c r="D547" s="150" t="s">
        <v>312</v>
      </c>
      <c r="E547" s="161" t="s">
        <v>1</v>
      </c>
      <c r="F547" s="162" t="s">
        <v>2056</v>
      </c>
      <c r="H547" s="163">
        <v>62</v>
      </c>
      <c r="I547" s="164"/>
      <c r="L547" s="160"/>
      <c r="M547" s="165"/>
      <c r="T547" s="166"/>
      <c r="AT547" s="161" t="s">
        <v>312</v>
      </c>
      <c r="AU547" s="161" t="s">
        <v>89</v>
      </c>
      <c r="AV547" s="12" t="s">
        <v>89</v>
      </c>
      <c r="AW547" s="12" t="s">
        <v>35</v>
      </c>
      <c r="AX547" s="12" t="s">
        <v>79</v>
      </c>
      <c r="AY547" s="161" t="s">
        <v>151</v>
      </c>
    </row>
    <row r="548" spans="2:65" s="12" customFormat="1" ht="11.25">
      <c r="B548" s="160"/>
      <c r="D548" s="150" t="s">
        <v>312</v>
      </c>
      <c r="E548" s="161" t="s">
        <v>1</v>
      </c>
      <c r="F548" s="162" t="s">
        <v>2057</v>
      </c>
      <c r="H548" s="163">
        <v>290</v>
      </c>
      <c r="I548" s="164"/>
      <c r="L548" s="160"/>
      <c r="M548" s="165"/>
      <c r="T548" s="166"/>
      <c r="AT548" s="161" t="s">
        <v>312</v>
      </c>
      <c r="AU548" s="161" t="s">
        <v>89</v>
      </c>
      <c r="AV548" s="12" t="s">
        <v>89</v>
      </c>
      <c r="AW548" s="12" t="s">
        <v>35</v>
      </c>
      <c r="AX548" s="12" t="s">
        <v>79</v>
      </c>
      <c r="AY548" s="161" t="s">
        <v>151</v>
      </c>
    </row>
    <row r="549" spans="2:65" s="13" customFormat="1" ht="11.25">
      <c r="B549" s="167"/>
      <c r="D549" s="150" t="s">
        <v>312</v>
      </c>
      <c r="E549" s="168" t="s">
        <v>1</v>
      </c>
      <c r="F549" s="169" t="s">
        <v>320</v>
      </c>
      <c r="H549" s="170">
        <v>352</v>
      </c>
      <c r="I549" s="171"/>
      <c r="L549" s="167"/>
      <c r="M549" s="172"/>
      <c r="T549" s="173"/>
      <c r="AT549" s="168" t="s">
        <v>312</v>
      </c>
      <c r="AU549" s="168" t="s">
        <v>89</v>
      </c>
      <c r="AV549" s="13" t="s">
        <v>158</v>
      </c>
      <c r="AW549" s="13" t="s">
        <v>35</v>
      </c>
      <c r="AX549" s="13" t="s">
        <v>86</v>
      </c>
      <c r="AY549" s="168" t="s">
        <v>151</v>
      </c>
    </row>
    <row r="550" spans="2:65" s="1" customFormat="1" ht="16.5" customHeight="1">
      <c r="B550" s="136"/>
      <c r="C550" s="174" t="s">
        <v>2058</v>
      </c>
      <c r="D550" s="174" t="s">
        <v>374</v>
      </c>
      <c r="E550" s="175" t="s">
        <v>2059</v>
      </c>
      <c r="F550" s="176" t="s">
        <v>2060</v>
      </c>
      <c r="G550" s="177" t="s">
        <v>349</v>
      </c>
      <c r="H550" s="178">
        <v>352</v>
      </c>
      <c r="I550" s="179"/>
      <c r="J550" s="180">
        <f>ROUND(I550*H550,2)</f>
        <v>0</v>
      </c>
      <c r="K550" s="176" t="s">
        <v>310</v>
      </c>
      <c r="L550" s="181"/>
      <c r="M550" s="182" t="s">
        <v>1</v>
      </c>
      <c r="N550" s="183" t="s">
        <v>44</v>
      </c>
      <c r="P550" s="146">
        <f>O550*H550</f>
        <v>0</v>
      </c>
      <c r="Q550" s="146">
        <v>6.8999999999999997E-4</v>
      </c>
      <c r="R550" s="146">
        <f>Q550*H550</f>
        <v>0.24287999999999998</v>
      </c>
      <c r="S550" s="146">
        <v>0</v>
      </c>
      <c r="T550" s="147">
        <f>S550*H550</f>
        <v>0</v>
      </c>
      <c r="AR550" s="148" t="s">
        <v>947</v>
      </c>
      <c r="AT550" s="148" t="s">
        <v>374</v>
      </c>
      <c r="AU550" s="148" t="s">
        <v>89</v>
      </c>
      <c r="AY550" s="16" t="s">
        <v>151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6" t="s">
        <v>86</v>
      </c>
      <c r="BK550" s="149">
        <f>ROUND(I550*H550,2)</f>
        <v>0</v>
      </c>
      <c r="BL550" s="16" t="s">
        <v>947</v>
      </c>
      <c r="BM550" s="148" t="s">
        <v>2061</v>
      </c>
    </row>
    <row r="551" spans="2:65" s="12" customFormat="1" ht="11.25">
      <c r="B551" s="160"/>
      <c r="D551" s="150" t="s">
        <v>312</v>
      </c>
      <c r="F551" s="162" t="s">
        <v>2062</v>
      </c>
      <c r="H551" s="163">
        <v>352</v>
      </c>
      <c r="I551" s="164"/>
      <c r="L551" s="160"/>
      <c r="M551" s="165"/>
      <c r="T551" s="166"/>
      <c r="AT551" s="161" t="s">
        <v>312</v>
      </c>
      <c r="AU551" s="161" t="s">
        <v>89</v>
      </c>
      <c r="AV551" s="12" t="s">
        <v>89</v>
      </c>
      <c r="AW551" s="12" t="s">
        <v>3</v>
      </c>
      <c r="AX551" s="12" t="s">
        <v>86</v>
      </c>
      <c r="AY551" s="161" t="s">
        <v>151</v>
      </c>
    </row>
    <row r="552" spans="2:65" s="1" customFormat="1" ht="16.5" customHeight="1">
      <c r="B552" s="136"/>
      <c r="C552" s="137" t="s">
        <v>2063</v>
      </c>
      <c r="D552" s="137" t="s">
        <v>154</v>
      </c>
      <c r="E552" s="138" t="s">
        <v>2064</v>
      </c>
      <c r="F552" s="139" t="s">
        <v>2065</v>
      </c>
      <c r="G552" s="140" t="s">
        <v>349</v>
      </c>
      <c r="H552" s="141">
        <v>146</v>
      </c>
      <c r="I552" s="142"/>
      <c r="J552" s="143">
        <f>ROUND(I552*H552,2)</f>
        <v>0</v>
      </c>
      <c r="K552" s="139" t="s">
        <v>1</v>
      </c>
      <c r="L552" s="32"/>
      <c r="M552" s="144" t="s">
        <v>1</v>
      </c>
      <c r="N552" s="145" t="s">
        <v>44</v>
      </c>
      <c r="P552" s="146">
        <f>O552*H552</f>
        <v>0</v>
      </c>
      <c r="Q552" s="146">
        <v>0</v>
      </c>
      <c r="R552" s="146">
        <f>Q552*H552</f>
        <v>0</v>
      </c>
      <c r="S552" s="146">
        <v>0</v>
      </c>
      <c r="T552" s="147">
        <f>S552*H552</f>
        <v>0</v>
      </c>
      <c r="AR552" s="148" t="s">
        <v>629</v>
      </c>
      <c r="AT552" s="148" t="s">
        <v>154</v>
      </c>
      <c r="AU552" s="148" t="s">
        <v>89</v>
      </c>
      <c r="AY552" s="16" t="s">
        <v>151</v>
      </c>
      <c r="BE552" s="149">
        <f>IF(N552="základní",J552,0)</f>
        <v>0</v>
      </c>
      <c r="BF552" s="149">
        <f>IF(N552="snížená",J552,0)</f>
        <v>0</v>
      </c>
      <c r="BG552" s="149">
        <f>IF(N552="zákl. přenesená",J552,0)</f>
        <v>0</v>
      </c>
      <c r="BH552" s="149">
        <f>IF(N552="sníž. přenesená",J552,0)</f>
        <v>0</v>
      </c>
      <c r="BI552" s="149">
        <f>IF(N552="nulová",J552,0)</f>
        <v>0</v>
      </c>
      <c r="BJ552" s="16" t="s">
        <v>86</v>
      </c>
      <c r="BK552" s="149">
        <f>ROUND(I552*H552,2)</f>
        <v>0</v>
      </c>
      <c r="BL552" s="16" t="s">
        <v>629</v>
      </c>
      <c r="BM552" s="148" t="s">
        <v>2066</v>
      </c>
    </row>
    <row r="553" spans="2:65" s="1" customFormat="1" ht="19.5">
      <c r="B553" s="32"/>
      <c r="D553" s="150" t="s">
        <v>167</v>
      </c>
      <c r="F553" s="151" t="s">
        <v>1798</v>
      </c>
      <c r="I553" s="152"/>
      <c r="L553" s="32"/>
      <c r="M553" s="153"/>
      <c r="T553" s="56"/>
      <c r="AT553" s="16" t="s">
        <v>167</v>
      </c>
      <c r="AU553" s="16" t="s">
        <v>89</v>
      </c>
    </row>
    <row r="554" spans="2:65" s="1" customFormat="1" ht="21.75" customHeight="1">
      <c r="B554" s="136"/>
      <c r="C554" s="137" t="s">
        <v>2067</v>
      </c>
      <c r="D554" s="137" t="s">
        <v>154</v>
      </c>
      <c r="E554" s="138" t="s">
        <v>1127</v>
      </c>
      <c r="F554" s="139" t="s">
        <v>1128</v>
      </c>
      <c r="G554" s="140" t="s">
        <v>354</v>
      </c>
      <c r="H554" s="141">
        <v>5</v>
      </c>
      <c r="I554" s="142"/>
      <c r="J554" s="143">
        <f>ROUND(I554*H554,2)</f>
        <v>0</v>
      </c>
      <c r="K554" s="139" t="s">
        <v>310</v>
      </c>
      <c r="L554" s="32"/>
      <c r="M554" s="144" t="s">
        <v>1</v>
      </c>
      <c r="N554" s="145" t="s">
        <v>44</v>
      </c>
      <c r="P554" s="146">
        <f>O554*H554</f>
        <v>0</v>
      </c>
      <c r="Q554" s="146">
        <v>0.37430000000000002</v>
      </c>
      <c r="R554" s="146">
        <f>Q554*H554</f>
        <v>1.8715000000000002</v>
      </c>
      <c r="S554" s="146">
        <v>0</v>
      </c>
      <c r="T554" s="147">
        <f>S554*H554</f>
        <v>0</v>
      </c>
      <c r="AR554" s="148" t="s">
        <v>629</v>
      </c>
      <c r="AT554" s="148" t="s">
        <v>154</v>
      </c>
      <c r="AU554" s="148" t="s">
        <v>89</v>
      </c>
      <c r="AY554" s="16" t="s">
        <v>151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6" t="s">
        <v>86</v>
      </c>
      <c r="BK554" s="149">
        <f>ROUND(I554*H554,2)</f>
        <v>0</v>
      </c>
      <c r="BL554" s="16" t="s">
        <v>629</v>
      </c>
      <c r="BM554" s="148" t="s">
        <v>2068</v>
      </c>
    </row>
    <row r="555" spans="2:65" s="1" customFormat="1" ht="19.5">
      <c r="B555" s="32"/>
      <c r="D555" s="150" t="s">
        <v>167</v>
      </c>
      <c r="F555" s="151" t="s">
        <v>2069</v>
      </c>
      <c r="I555" s="152"/>
      <c r="L555" s="32"/>
      <c r="M555" s="153"/>
      <c r="T555" s="56"/>
      <c r="AT555" s="16" t="s">
        <v>167</v>
      </c>
      <c r="AU555" s="16" t="s">
        <v>89</v>
      </c>
    </row>
    <row r="556" spans="2:65" s="1" customFormat="1" ht="16.5" customHeight="1">
      <c r="B556" s="136"/>
      <c r="C556" s="174" t="s">
        <v>2070</v>
      </c>
      <c r="D556" s="174" t="s">
        <v>374</v>
      </c>
      <c r="E556" s="175" t="s">
        <v>2071</v>
      </c>
      <c r="F556" s="176" t="s">
        <v>2072</v>
      </c>
      <c r="G556" s="177" t="s">
        <v>354</v>
      </c>
      <c r="H556" s="178">
        <v>5</v>
      </c>
      <c r="I556" s="179"/>
      <c r="J556" s="180">
        <f>ROUND(I556*H556,2)</f>
        <v>0</v>
      </c>
      <c r="K556" s="176" t="s">
        <v>1</v>
      </c>
      <c r="L556" s="181"/>
      <c r="M556" s="182" t="s">
        <v>1</v>
      </c>
      <c r="N556" s="183" t="s">
        <v>44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1134</v>
      </c>
      <c r="AT556" s="148" t="s">
        <v>374</v>
      </c>
      <c r="AU556" s="148" t="s">
        <v>89</v>
      </c>
      <c r="AY556" s="16" t="s">
        <v>151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6" t="s">
        <v>86</v>
      </c>
      <c r="BK556" s="149">
        <f>ROUND(I556*H556,2)</f>
        <v>0</v>
      </c>
      <c r="BL556" s="16" t="s">
        <v>629</v>
      </c>
      <c r="BM556" s="148" t="s">
        <v>2073</v>
      </c>
    </row>
    <row r="557" spans="2:65" s="1" customFormat="1" ht="19.5">
      <c r="B557" s="32"/>
      <c r="D557" s="150" t="s">
        <v>167</v>
      </c>
      <c r="F557" s="151" t="s">
        <v>2069</v>
      </c>
      <c r="I557" s="152"/>
      <c r="L557" s="32"/>
      <c r="M557" s="153"/>
      <c r="T557" s="56"/>
      <c r="AT557" s="16" t="s">
        <v>167</v>
      </c>
      <c r="AU557" s="16" t="s">
        <v>89</v>
      </c>
    </row>
    <row r="558" spans="2:65" s="1" customFormat="1" ht="16.5" customHeight="1">
      <c r="B558" s="136"/>
      <c r="C558" s="137" t="s">
        <v>2074</v>
      </c>
      <c r="D558" s="137" t="s">
        <v>154</v>
      </c>
      <c r="E558" s="138" t="s">
        <v>1137</v>
      </c>
      <c r="F558" s="139" t="s">
        <v>1138</v>
      </c>
      <c r="G558" s="140" t="s">
        <v>354</v>
      </c>
      <c r="H558" s="141">
        <v>5</v>
      </c>
      <c r="I558" s="142"/>
      <c r="J558" s="143">
        <f>ROUND(I558*H558,2)</f>
        <v>0</v>
      </c>
      <c r="K558" s="139" t="s">
        <v>310</v>
      </c>
      <c r="L558" s="32"/>
      <c r="M558" s="144" t="s">
        <v>1</v>
      </c>
      <c r="N558" s="145" t="s">
        <v>44</v>
      </c>
      <c r="P558" s="146">
        <f>O558*H558</f>
        <v>0</v>
      </c>
      <c r="Q558" s="146">
        <v>0</v>
      </c>
      <c r="R558" s="146">
        <f>Q558*H558</f>
        <v>0</v>
      </c>
      <c r="S558" s="146">
        <v>0</v>
      </c>
      <c r="T558" s="147">
        <f>S558*H558</f>
        <v>0</v>
      </c>
      <c r="AR558" s="148" t="s">
        <v>629</v>
      </c>
      <c r="AT558" s="148" t="s">
        <v>154</v>
      </c>
      <c r="AU558" s="148" t="s">
        <v>89</v>
      </c>
      <c r="AY558" s="16" t="s">
        <v>151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6" t="s">
        <v>86</v>
      </c>
      <c r="BK558" s="149">
        <f>ROUND(I558*H558,2)</f>
        <v>0</v>
      </c>
      <c r="BL558" s="16" t="s">
        <v>629</v>
      </c>
      <c r="BM558" s="148" t="s">
        <v>2075</v>
      </c>
    </row>
    <row r="559" spans="2:65" s="1" customFormat="1" ht="16.5" customHeight="1">
      <c r="B559" s="136"/>
      <c r="C559" s="174" t="s">
        <v>2076</v>
      </c>
      <c r="D559" s="174" t="s">
        <v>374</v>
      </c>
      <c r="E559" s="175" t="s">
        <v>2077</v>
      </c>
      <c r="F559" s="176" t="s">
        <v>2078</v>
      </c>
      <c r="G559" s="177" t="s">
        <v>354</v>
      </c>
      <c r="H559" s="178">
        <v>5</v>
      </c>
      <c r="I559" s="179"/>
      <c r="J559" s="180">
        <f>ROUND(I559*H559,2)</f>
        <v>0</v>
      </c>
      <c r="K559" s="176" t="s">
        <v>1</v>
      </c>
      <c r="L559" s="181"/>
      <c r="M559" s="182" t="s">
        <v>1</v>
      </c>
      <c r="N559" s="183" t="s">
        <v>44</v>
      </c>
      <c r="P559" s="146">
        <f>O559*H559</f>
        <v>0</v>
      </c>
      <c r="Q559" s="146">
        <v>0</v>
      </c>
      <c r="R559" s="146">
        <f>Q559*H559</f>
        <v>0</v>
      </c>
      <c r="S559" s="146">
        <v>0</v>
      </c>
      <c r="T559" s="147">
        <f>S559*H559</f>
        <v>0</v>
      </c>
      <c r="AR559" s="148" t="s">
        <v>1134</v>
      </c>
      <c r="AT559" s="148" t="s">
        <v>374</v>
      </c>
      <c r="AU559" s="148" t="s">
        <v>89</v>
      </c>
      <c r="AY559" s="16" t="s">
        <v>151</v>
      </c>
      <c r="BE559" s="149">
        <f>IF(N559="základní",J559,0)</f>
        <v>0</v>
      </c>
      <c r="BF559" s="149">
        <f>IF(N559="snížená",J559,0)</f>
        <v>0</v>
      </c>
      <c r="BG559" s="149">
        <f>IF(N559="zákl. přenesená",J559,0)</f>
        <v>0</v>
      </c>
      <c r="BH559" s="149">
        <f>IF(N559="sníž. přenesená",J559,0)</f>
        <v>0</v>
      </c>
      <c r="BI559" s="149">
        <f>IF(N559="nulová",J559,0)</f>
        <v>0</v>
      </c>
      <c r="BJ559" s="16" t="s">
        <v>86</v>
      </c>
      <c r="BK559" s="149">
        <f>ROUND(I559*H559,2)</f>
        <v>0</v>
      </c>
      <c r="BL559" s="16" t="s">
        <v>629</v>
      </c>
      <c r="BM559" s="148" t="s">
        <v>2079</v>
      </c>
    </row>
    <row r="560" spans="2:65" s="1" customFormat="1" ht="19.5">
      <c r="B560" s="32"/>
      <c r="D560" s="150" t="s">
        <v>167</v>
      </c>
      <c r="F560" s="151" t="s">
        <v>2069</v>
      </c>
      <c r="I560" s="152"/>
      <c r="L560" s="32"/>
      <c r="M560" s="153"/>
      <c r="T560" s="56"/>
      <c r="AT560" s="16" t="s">
        <v>167</v>
      </c>
      <c r="AU560" s="16" t="s">
        <v>89</v>
      </c>
    </row>
    <row r="561" spans="2:65" s="1" customFormat="1" ht="16.5" customHeight="1">
      <c r="B561" s="136"/>
      <c r="C561" s="174" t="s">
        <v>2080</v>
      </c>
      <c r="D561" s="174" t="s">
        <v>374</v>
      </c>
      <c r="E561" s="175" t="s">
        <v>1110</v>
      </c>
      <c r="F561" s="176" t="s">
        <v>1111</v>
      </c>
      <c r="G561" s="177" t="s">
        <v>544</v>
      </c>
      <c r="H561" s="178">
        <v>90</v>
      </c>
      <c r="I561" s="179"/>
      <c r="J561" s="180">
        <f>ROUND(I561*H561,2)</f>
        <v>0</v>
      </c>
      <c r="K561" s="176" t="s">
        <v>310</v>
      </c>
      <c r="L561" s="181"/>
      <c r="M561" s="182" t="s">
        <v>1</v>
      </c>
      <c r="N561" s="183" t="s">
        <v>44</v>
      </c>
      <c r="P561" s="146">
        <f>O561*H561</f>
        <v>0</v>
      </c>
      <c r="Q561" s="146">
        <v>1E-3</v>
      </c>
      <c r="R561" s="146">
        <f>Q561*H561</f>
        <v>0.09</v>
      </c>
      <c r="S561" s="146">
        <v>0</v>
      </c>
      <c r="T561" s="147">
        <f>S561*H561</f>
        <v>0</v>
      </c>
      <c r="AR561" s="148" t="s">
        <v>947</v>
      </c>
      <c r="AT561" s="148" t="s">
        <v>374</v>
      </c>
      <c r="AU561" s="148" t="s">
        <v>89</v>
      </c>
      <c r="AY561" s="16" t="s">
        <v>151</v>
      </c>
      <c r="BE561" s="149">
        <f>IF(N561="základní",J561,0)</f>
        <v>0</v>
      </c>
      <c r="BF561" s="149">
        <f>IF(N561="snížená",J561,0)</f>
        <v>0</v>
      </c>
      <c r="BG561" s="149">
        <f>IF(N561="zákl. přenesená",J561,0)</f>
        <v>0</v>
      </c>
      <c r="BH561" s="149">
        <f>IF(N561="sníž. přenesená",J561,0)</f>
        <v>0</v>
      </c>
      <c r="BI561" s="149">
        <f>IF(N561="nulová",J561,0)</f>
        <v>0</v>
      </c>
      <c r="BJ561" s="16" t="s">
        <v>86</v>
      </c>
      <c r="BK561" s="149">
        <f>ROUND(I561*H561,2)</f>
        <v>0</v>
      </c>
      <c r="BL561" s="16" t="s">
        <v>947</v>
      </c>
      <c r="BM561" s="148" t="s">
        <v>2081</v>
      </c>
    </row>
    <row r="562" spans="2:65" s="12" customFormat="1" ht="11.25">
      <c r="B562" s="160"/>
      <c r="D562" s="150" t="s">
        <v>312</v>
      </c>
      <c r="E562" s="161" t="s">
        <v>1</v>
      </c>
      <c r="F562" s="162" t="s">
        <v>2082</v>
      </c>
      <c r="H562" s="163">
        <v>30</v>
      </c>
      <c r="I562" s="164"/>
      <c r="L562" s="160"/>
      <c r="M562" s="165"/>
      <c r="T562" s="166"/>
      <c r="AT562" s="161" t="s">
        <v>312</v>
      </c>
      <c r="AU562" s="161" t="s">
        <v>89</v>
      </c>
      <c r="AV562" s="12" t="s">
        <v>89</v>
      </c>
      <c r="AW562" s="12" t="s">
        <v>35</v>
      </c>
      <c r="AX562" s="12" t="s">
        <v>79</v>
      </c>
      <c r="AY562" s="161" t="s">
        <v>151</v>
      </c>
    </row>
    <row r="563" spans="2:65" s="12" customFormat="1" ht="11.25">
      <c r="B563" s="160"/>
      <c r="D563" s="150" t="s">
        <v>312</v>
      </c>
      <c r="E563" s="161" t="s">
        <v>1</v>
      </c>
      <c r="F563" s="162" t="s">
        <v>2083</v>
      </c>
      <c r="H563" s="163">
        <v>60</v>
      </c>
      <c r="I563" s="164"/>
      <c r="L563" s="160"/>
      <c r="M563" s="165"/>
      <c r="T563" s="166"/>
      <c r="AT563" s="161" t="s">
        <v>312</v>
      </c>
      <c r="AU563" s="161" t="s">
        <v>89</v>
      </c>
      <c r="AV563" s="12" t="s">
        <v>89</v>
      </c>
      <c r="AW563" s="12" t="s">
        <v>35</v>
      </c>
      <c r="AX563" s="12" t="s">
        <v>79</v>
      </c>
      <c r="AY563" s="161" t="s">
        <v>151</v>
      </c>
    </row>
    <row r="564" spans="2:65" s="13" customFormat="1" ht="11.25">
      <c r="B564" s="167"/>
      <c r="D564" s="150" t="s">
        <v>312</v>
      </c>
      <c r="E564" s="168" t="s">
        <v>1</v>
      </c>
      <c r="F564" s="169" t="s">
        <v>320</v>
      </c>
      <c r="H564" s="170">
        <v>90</v>
      </c>
      <c r="I564" s="171"/>
      <c r="L564" s="167"/>
      <c r="M564" s="172"/>
      <c r="T564" s="173"/>
      <c r="AT564" s="168" t="s">
        <v>312</v>
      </c>
      <c r="AU564" s="168" t="s">
        <v>89</v>
      </c>
      <c r="AV564" s="13" t="s">
        <v>158</v>
      </c>
      <c r="AW564" s="13" t="s">
        <v>35</v>
      </c>
      <c r="AX564" s="13" t="s">
        <v>86</v>
      </c>
      <c r="AY564" s="168" t="s">
        <v>151</v>
      </c>
    </row>
    <row r="565" spans="2:65" s="1" customFormat="1" ht="16.5" customHeight="1">
      <c r="B565" s="136"/>
      <c r="C565" s="137" t="s">
        <v>2084</v>
      </c>
      <c r="D565" s="137" t="s">
        <v>154</v>
      </c>
      <c r="E565" s="138" t="s">
        <v>2085</v>
      </c>
      <c r="F565" s="139" t="s">
        <v>2086</v>
      </c>
      <c r="G565" s="140" t="s">
        <v>349</v>
      </c>
      <c r="H565" s="141">
        <v>155</v>
      </c>
      <c r="I565" s="142"/>
      <c r="J565" s="143">
        <f>ROUND(I565*H565,2)</f>
        <v>0</v>
      </c>
      <c r="K565" s="139" t="s">
        <v>1</v>
      </c>
      <c r="L565" s="32"/>
      <c r="M565" s="144" t="s">
        <v>1</v>
      </c>
      <c r="N565" s="145" t="s">
        <v>44</v>
      </c>
      <c r="P565" s="146">
        <f>O565*H565</f>
        <v>0</v>
      </c>
      <c r="Q565" s="146">
        <v>0</v>
      </c>
      <c r="R565" s="146">
        <f>Q565*H565</f>
        <v>0</v>
      </c>
      <c r="S565" s="146">
        <v>0</v>
      </c>
      <c r="T565" s="147">
        <f>S565*H565</f>
        <v>0</v>
      </c>
      <c r="AR565" s="148" t="s">
        <v>158</v>
      </c>
      <c r="AT565" s="148" t="s">
        <v>154</v>
      </c>
      <c r="AU565" s="148" t="s">
        <v>89</v>
      </c>
      <c r="AY565" s="16" t="s">
        <v>151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6" t="s">
        <v>86</v>
      </c>
      <c r="BK565" s="149">
        <f>ROUND(I565*H565,2)</f>
        <v>0</v>
      </c>
      <c r="BL565" s="16" t="s">
        <v>158</v>
      </c>
      <c r="BM565" s="148" t="s">
        <v>2087</v>
      </c>
    </row>
    <row r="566" spans="2:65" s="1" customFormat="1" ht="19.5">
      <c r="B566" s="32"/>
      <c r="D566" s="150" t="s">
        <v>167</v>
      </c>
      <c r="F566" s="151" t="s">
        <v>2088</v>
      </c>
      <c r="I566" s="152"/>
      <c r="L566" s="32"/>
      <c r="M566" s="153"/>
      <c r="T566" s="56"/>
      <c r="AT566" s="16" t="s">
        <v>167</v>
      </c>
      <c r="AU566" s="16" t="s">
        <v>89</v>
      </c>
    </row>
    <row r="567" spans="2:65" s="1" customFormat="1" ht="16.5" customHeight="1">
      <c r="B567" s="136"/>
      <c r="C567" s="137" t="s">
        <v>2089</v>
      </c>
      <c r="D567" s="137" t="s">
        <v>154</v>
      </c>
      <c r="E567" s="138" t="s">
        <v>2090</v>
      </c>
      <c r="F567" s="139" t="s">
        <v>2091</v>
      </c>
      <c r="G567" s="140" t="s">
        <v>349</v>
      </c>
      <c r="H567" s="141">
        <v>155</v>
      </c>
      <c r="I567" s="142"/>
      <c r="J567" s="143">
        <f>ROUND(I567*H567,2)</f>
        <v>0</v>
      </c>
      <c r="K567" s="139" t="s">
        <v>1</v>
      </c>
      <c r="L567" s="32"/>
      <c r="M567" s="144" t="s">
        <v>1</v>
      </c>
      <c r="N567" s="145" t="s">
        <v>44</v>
      </c>
      <c r="P567" s="146">
        <f>O567*H567</f>
        <v>0</v>
      </c>
      <c r="Q567" s="146">
        <v>0</v>
      </c>
      <c r="R567" s="146">
        <f>Q567*H567</f>
        <v>0</v>
      </c>
      <c r="S567" s="146">
        <v>0</v>
      </c>
      <c r="T567" s="147">
        <f>S567*H567</f>
        <v>0</v>
      </c>
      <c r="AR567" s="148" t="s">
        <v>158</v>
      </c>
      <c r="AT567" s="148" t="s">
        <v>154</v>
      </c>
      <c r="AU567" s="148" t="s">
        <v>89</v>
      </c>
      <c r="AY567" s="16" t="s">
        <v>151</v>
      </c>
      <c r="BE567" s="149">
        <f>IF(N567="základní",J567,0)</f>
        <v>0</v>
      </c>
      <c r="BF567" s="149">
        <f>IF(N567="snížená",J567,0)</f>
        <v>0</v>
      </c>
      <c r="BG567" s="149">
        <f>IF(N567="zákl. přenesená",J567,0)</f>
        <v>0</v>
      </c>
      <c r="BH567" s="149">
        <f>IF(N567="sníž. přenesená",J567,0)</f>
        <v>0</v>
      </c>
      <c r="BI567" s="149">
        <f>IF(N567="nulová",J567,0)</f>
        <v>0</v>
      </c>
      <c r="BJ567" s="16" t="s">
        <v>86</v>
      </c>
      <c r="BK567" s="149">
        <f>ROUND(I567*H567,2)</f>
        <v>0</v>
      </c>
      <c r="BL567" s="16" t="s">
        <v>158</v>
      </c>
      <c r="BM567" s="148" t="s">
        <v>2092</v>
      </c>
    </row>
    <row r="568" spans="2:65" s="1" customFormat="1" ht="19.5">
      <c r="B568" s="32"/>
      <c r="D568" s="150" t="s">
        <v>167</v>
      </c>
      <c r="F568" s="151" t="s">
        <v>2093</v>
      </c>
      <c r="I568" s="152"/>
      <c r="L568" s="32"/>
      <c r="M568" s="153"/>
      <c r="T568" s="56"/>
      <c r="AT568" s="16" t="s">
        <v>167</v>
      </c>
      <c r="AU568" s="16" t="s">
        <v>89</v>
      </c>
    </row>
    <row r="569" spans="2:65" s="1" customFormat="1" ht="16.5" customHeight="1">
      <c r="B569" s="136"/>
      <c r="C569" s="137" t="s">
        <v>2094</v>
      </c>
      <c r="D569" s="137" t="s">
        <v>154</v>
      </c>
      <c r="E569" s="138" t="s">
        <v>2095</v>
      </c>
      <c r="F569" s="139" t="s">
        <v>2096</v>
      </c>
      <c r="G569" s="140" t="s">
        <v>157</v>
      </c>
      <c r="H569" s="141">
        <v>1</v>
      </c>
      <c r="I569" s="142"/>
      <c r="J569" s="143">
        <f>ROUND(I569*H569,2)</f>
        <v>0</v>
      </c>
      <c r="K569" s="139" t="s">
        <v>1</v>
      </c>
      <c r="L569" s="32"/>
      <c r="M569" s="144" t="s">
        <v>1</v>
      </c>
      <c r="N569" s="145" t="s">
        <v>44</v>
      </c>
      <c r="P569" s="146">
        <f>O569*H569</f>
        <v>0</v>
      </c>
      <c r="Q569" s="146">
        <v>0</v>
      </c>
      <c r="R569" s="146">
        <f>Q569*H569</f>
        <v>0</v>
      </c>
      <c r="S569" s="146">
        <v>0</v>
      </c>
      <c r="T569" s="147">
        <f>S569*H569</f>
        <v>0</v>
      </c>
      <c r="AR569" s="148" t="s">
        <v>158</v>
      </c>
      <c r="AT569" s="148" t="s">
        <v>154</v>
      </c>
      <c r="AU569" s="148" t="s">
        <v>89</v>
      </c>
      <c r="AY569" s="16" t="s">
        <v>151</v>
      </c>
      <c r="BE569" s="149">
        <f>IF(N569="základní",J569,0)</f>
        <v>0</v>
      </c>
      <c r="BF569" s="149">
        <f>IF(N569="snížená",J569,0)</f>
        <v>0</v>
      </c>
      <c r="BG569" s="149">
        <f>IF(N569="zákl. přenesená",J569,0)</f>
        <v>0</v>
      </c>
      <c r="BH569" s="149">
        <f>IF(N569="sníž. přenesená",J569,0)</f>
        <v>0</v>
      </c>
      <c r="BI569" s="149">
        <f>IF(N569="nulová",J569,0)</f>
        <v>0</v>
      </c>
      <c r="BJ569" s="16" t="s">
        <v>86</v>
      </c>
      <c r="BK569" s="149">
        <f>ROUND(I569*H569,2)</f>
        <v>0</v>
      </c>
      <c r="BL569" s="16" t="s">
        <v>158</v>
      </c>
      <c r="BM569" s="148" t="s">
        <v>2097</v>
      </c>
    </row>
    <row r="570" spans="2:65" s="1" customFormat="1" ht="19.5">
      <c r="B570" s="32"/>
      <c r="D570" s="150" t="s">
        <v>167</v>
      </c>
      <c r="F570" s="151" t="s">
        <v>2098</v>
      </c>
      <c r="I570" s="152"/>
      <c r="L570" s="32"/>
      <c r="M570" s="153"/>
      <c r="T570" s="56"/>
      <c r="AT570" s="16" t="s">
        <v>167</v>
      </c>
      <c r="AU570" s="16" t="s">
        <v>89</v>
      </c>
    </row>
    <row r="571" spans="2:65" s="11" customFormat="1" ht="25.9" customHeight="1">
      <c r="B571" s="124"/>
      <c r="D571" s="125" t="s">
        <v>78</v>
      </c>
      <c r="E571" s="126" t="s">
        <v>84</v>
      </c>
      <c r="F571" s="126" t="s">
        <v>2099</v>
      </c>
      <c r="I571" s="127"/>
      <c r="J571" s="128">
        <f>BK571</f>
        <v>0</v>
      </c>
      <c r="L571" s="124"/>
      <c r="M571" s="129"/>
      <c r="P571" s="130">
        <f>SUM(P572:P583)</f>
        <v>0</v>
      </c>
      <c r="R571" s="130">
        <f>SUM(R572:R583)</f>
        <v>7.6550000000000007E-2</v>
      </c>
      <c r="T571" s="131">
        <f>SUM(T572:T583)</f>
        <v>0</v>
      </c>
      <c r="AR571" s="125" t="s">
        <v>158</v>
      </c>
      <c r="AT571" s="132" t="s">
        <v>78</v>
      </c>
      <c r="AU571" s="132" t="s">
        <v>79</v>
      </c>
      <c r="AY571" s="125" t="s">
        <v>151</v>
      </c>
      <c r="BK571" s="133">
        <f>SUM(BK572:BK583)</f>
        <v>0</v>
      </c>
    </row>
    <row r="572" spans="2:65" s="1" customFormat="1" ht="16.5" customHeight="1">
      <c r="B572" s="136"/>
      <c r="C572" s="137" t="s">
        <v>2100</v>
      </c>
      <c r="D572" s="137" t="s">
        <v>154</v>
      </c>
      <c r="E572" s="138" t="s">
        <v>2101</v>
      </c>
      <c r="F572" s="139" t="s">
        <v>2102</v>
      </c>
      <c r="G572" s="140" t="s">
        <v>157</v>
      </c>
      <c r="H572" s="141">
        <v>2</v>
      </c>
      <c r="I572" s="142"/>
      <c r="J572" s="143">
        <f>ROUND(I572*H572,2)</f>
        <v>0</v>
      </c>
      <c r="K572" s="139" t="s">
        <v>1</v>
      </c>
      <c r="L572" s="32"/>
      <c r="M572" s="144" t="s">
        <v>1</v>
      </c>
      <c r="N572" s="145" t="s">
        <v>44</v>
      </c>
      <c r="P572" s="146">
        <f>O572*H572</f>
        <v>0</v>
      </c>
      <c r="Q572" s="146">
        <v>0</v>
      </c>
      <c r="R572" s="146">
        <f>Q572*H572</f>
        <v>0</v>
      </c>
      <c r="S572" s="146">
        <v>0</v>
      </c>
      <c r="T572" s="147">
        <f>S572*H572</f>
        <v>0</v>
      </c>
      <c r="AR572" s="148" t="s">
        <v>2103</v>
      </c>
      <c r="AT572" s="148" t="s">
        <v>154</v>
      </c>
      <c r="AU572" s="148" t="s">
        <v>86</v>
      </c>
      <c r="AY572" s="16" t="s">
        <v>151</v>
      </c>
      <c r="BE572" s="149">
        <f>IF(N572="základní",J572,0)</f>
        <v>0</v>
      </c>
      <c r="BF572" s="149">
        <f>IF(N572="snížená",J572,0)</f>
        <v>0</v>
      </c>
      <c r="BG572" s="149">
        <f>IF(N572="zákl. přenesená",J572,0)</f>
        <v>0</v>
      </c>
      <c r="BH572" s="149">
        <f>IF(N572="sníž. přenesená",J572,0)</f>
        <v>0</v>
      </c>
      <c r="BI572" s="149">
        <f>IF(N572="nulová",J572,0)</f>
        <v>0</v>
      </c>
      <c r="BJ572" s="16" t="s">
        <v>86</v>
      </c>
      <c r="BK572" s="149">
        <f>ROUND(I572*H572,2)</f>
        <v>0</v>
      </c>
      <c r="BL572" s="16" t="s">
        <v>2103</v>
      </c>
      <c r="BM572" s="148" t="s">
        <v>2104</v>
      </c>
    </row>
    <row r="573" spans="2:65" s="1" customFormat="1" ht="19.5">
      <c r="B573" s="32"/>
      <c r="D573" s="150" t="s">
        <v>167</v>
      </c>
      <c r="F573" s="151" t="s">
        <v>2105</v>
      </c>
      <c r="I573" s="152"/>
      <c r="L573" s="32"/>
      <c r="M573" s="153"/>
      <c r="T573" s="56"/>
      <c r="AT573" s="16" t="s">
        <v>167</v>
      </c>
      <c r="AU573" s="16" t="s">
        <v>86</v>
      </c>
    </row>
    <row r="574" spans="2:65" s="1" customFormat="1" ht="16.5" customHeight="1">
      <c r="B574" s="136"/>
      <c r="C574" s="137" t="s">
        <v>2106</v>
      </c>
      <c r="D574" s="137" t="s">
        <v>154</v>
      </c>
      <c r="E574" s="138" t="s">
        <v>2107</v>
      </c>
      <c r="F574" s="139" t="s">
        <v>2108</v>
      </c>
      <c r="G574" s="140" t="s">
        <v>157</v>
      </c>
      <c r="H574" s="141">
        <v>1</v>
      </c>
      <c r="I574" s="142"/>
      <c r="J574" s="143">
        <f>ROUND(I574*H574,2)</f>
        <v>0</v>
      </c>
      <c r="K574" s="139" t="s">
        <v>1</v>
      </c>
      <c r="L574" s="32"/>
      <c r="M574" s="144" t="s">
        <v>1</v>
      </c>
      <c r="N574" s="145" t="s">
        <v>44</v>
      </c>
      <c r="P574" s="146">
        <f>O574*H574</f>
        <v>0</v>
      </c>
      <c r="Q574" s="146">
        <v>0</v>
      </c>
      <c r="R574" s="146">
        <f>Q574*H574</f>
        <v>0</v>
      </c>
      <c r="S574" s="146">
        <v>0</v>
      </c>
      <c r="T574" s="147">
        <f>S574*H574</f>
        <v>0</v>
      </c>
      <c r="AR574" s="148" t="s">
        <v>2103</v>
      </c>
      <c r="AT574" s="148" t="s">
        <v>154</v>
      </c>
      <c r="AU574" s="148" t="s">
        <v>86</v>
      </c>
      <c r="AY574" s="16" t="s">
        <v>151</v>
      </c>
      <c r="BE574" s="149">
        <f>IF(N574="základní",J574,0)</f>
        <v>0</v>
      </c>
      <c r="BF574" s="149">
        <f>IF(N574="snížená",J574,0)</f>
        <v>0</v>
      </c>
      <c r="BG574" s="149">
        <f>IF(N574="zákl. přenesená",J574,0)</f>
        <v>0</v>
      </c>
      <c r="BH574" s="149">
        <f>IF(N574="sníž. přenesená",J574,0)</f>
        <v>0</v>
      </c>
      <c r="BI574" s="149">
        <f>IF(N574="nulová",J574,0)</f>
        <v>0</v>
      </c>
      <c r="BJ574" s="16" t="s">
        <v>86</v>
      </c>
      <c r="BK574" s="149">
        <f>ROUND(I574*H574,2)</f>
        <v>0</v>
      </c>
      <c r="BL574" s="16" t="s">
        <v>2103</v>
      </c>
      <c r="BM574" s="148" t="s">
        <v>2109</v>
      </c>
    </row>
    <row r="575" spans="2:65" s="1" customFormat="1" ht="19.5">
      <c r="B575" s="32"/>
      <c r="D575" s="150" t="s">
        <v>167</v>
      </c>
      <c r="F575" s="151" t="s">
        <v>2110</v>
      </c>
      <c r="I575" s="152"/>
      <c r="L575" s="32"/>
      <c r="M575" s="153"/>
      <c r="T575" s="56"/>
      <c r="AT575" s="16" t="s">
        <v>167</v>
      </c>
      <c r="AU575" s="16" t="s">
        <v>86</v>
      </c>
    </row>
    <row r="576" spans="2:65" s="1" customFormat="1" ht="16.5" customHeight="1">
      <c r="B576" s="136"/>
      <c r="C576" s="137" t="s">
        <v>2111</v>
      </c>
      <c r="D576" s="137" t="s">
        <v>154</v>
      </c>
      <c r="E576" s="138" t="s">
        <v>2112</v>
      </c>
      <c r="F576" s="139" t="s">
        <v>2113</v>
      </c>
      <c r="G576" s="140" t="s">
        <v>157</v>
      </c>
      <c r="H576" s="141">
        <v>1</v>
      </c>
      <c r="I576" s="142"/>
      <c r="J576" s="143">
        <f>ROUND(I576*H576,2)</f>
        <v>0</v>
      </c>
      <c r="K576" s="139" t="s">
        <v>1</v>
      </c>
      <c r="L576" s="32"/>
      <c r="M576" s="144" t="s">
        <v>1</v>
      </c>
      <c r="N576" s="145" t="s">
        <v>44</v>
      </c>
      <c r="P576" s="146">
        <f>O576*H576</f>
        <v>0</v>
      </c>
      <c r="Q576" s="146">
        <v>0</v>
      </c>
      <c r="R576" s="146">
        <f>Q576*H576</f>
        <v>0</v>
      </c>
      <c r="S576" s="146">
        <v>0</v>
      </c>
      <c r="T576" s="147">
        <f>S576*H576</f>
        <v>0</v>
      </c>
      <c r="AR576" s="148" t="s">
        <v>2103</v>
      </c>
      <c r="AT576" s="148" t="s">
        <v>154</v>
      </c>
      <c r="AU576" s="148" t="s">
        <v>86</v>
      </c>
      <c r="AY576" s="16" t="s">
        <v>151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6" t="s">
        <v>86</v>
      </c>
      <c r="BK576" s="149">
        <f>ROUND(I576*H576,2)</f>
        <v>0</v>
      </c>
      <c r="BL576" s="16" t="s">
        <v>2103</v>
      </c>
      <c r="BM576" s="148" t="s">
        <v>2114</v>
      </c>
    </row>
    <row r="577" spans="2:65" s="1" customFormat="1" ht="19.5">
      <c r="B577" s="32"/>
      <c r="D577" s="150" t="s">
        <v>167</v>
      </c>
      <c r="F577" s="151" t="s">
        <v>2115</v>
      </c>
      <c r="I577" s="152"/>
      <c r="L577" s="32"/>
      <c r="M577" s="153"/>
      <c r="T577" s="56"/>
      <c r="AT577" s="16" t="s">
        <v>167</v>
      </c>
      <c r="AU577" s="16" t="s">
        <v>86</v>
      </c>
    </row>
    <row r="578" spans="2:65" s="1" customFormat="1" ht="16.5" customHeight="1">
      <c r="B578" s="136"/>
      <c r="C578" s="137" t="s">
        <v>2116</v>
      </c>
      <c r="D578" s="137" t="s">
        <v>154</v>
      </c>
      <c r="E578" s="138" t="s">
        <v>2117</v>
      </c>
      <c r="F578" s="139" t="s">
        <v>2118</v>
      </c>
      <c r="G578" s="140" t="s">
        <v>157</v>
      </c>
      <c r="H578" s="141">
        <v>1</v>
      </c>
      <c r="I578" s="142"/>
      <c r="J578" s="143">
        <f>ROUND(I578*H578,2)</f>
        <v>0</v>
      </c>
      <c r="K578" s="139" t="s">
        <v>1</v>
      </c>
      <c r="L578" s="32"/>
      <c r="M578" s="144" t="s">
        <v>1</v>
      </c>
      <c r="N578" s="145" t="s">
        <v>44</v>
      </c>
      <c r="P578" s="146">
        <f>O578*H578</f>
        <v>0</v>
      </c>
      <c r="Q578" s="146">
        <v>0</v>
      </c>
      <c r="R578" s="146">
        <f>Q578*H578</f>
        <v>0</v>
      </c>
      <c r="S578" s="146">
        <v>0</v>
      </c>
      <c r="T578" s="147">
        <f>S578*H578</f>
        <v>0</v>
      </c>
      <c r="AR578" s="148" t="s">
        <v>2103</v>
      </c>
      <c r="AT578" s="148" t="s">
        <v>154</v>
      </c>
      <c r="AU578" s="148" t="s">
        <v>86</v>
      </c>
      <c r="AY578" s="16" t="s">
        <v>151</v>
      </c>
      <c r="BE578" s="149">
        <f>IF(N578="základní",J578,0)</f>
        <v>0</v>
      </c>
      <c r="BF578" s="149">
        <f>IF(N578="snížená",J578,0)</f>
        <v>0</v>
      </c>
      <c r="BG578" s="149">
        <f>IF(N578="zákl. přenesená",J578,0)</f>
        <v>0</v>
      </c>
      <c r="BH578" s="149">
        <f>IF(N578="sníž. přenesená",J578,0)</f>
        <v>0</v>
      </c>
      <c r="BI578" s="149">
        <f>IF(N578="nulová",J578,0)</f>
        <v>0</v>
      </c>
      <c r="BJ578" s="16" t="s">
        <v>86</v>
      </c>
      <c r="BK578" s="149">
        <f>ROUND(I578*H578,2)</f>
        <v>0</v>
      </c>
      <c r="BL578" s="16" t="s">
        <v>2103</v>
      </c>
      <c r="BM578" s="148" t="s">
        <v>2119</v>
      </c>
    </row>
    <row r="579" spans="2:65" s="1" customFormat="1" ht="19.5">
      <c r="B579" s="32"/>
      <c r="D579" s="150" t="s">
        <v>167</v>
      </c>
      <c r="F579" s="151" t="s">
        <v>2120</v>
      </c>
      <c r="I579" s="152"/>
      <c r="L579" s="32"/>
      <c r="M579" s="153"/>
      <c r="T579" s="56"/>
      <c r="AT579" s="16" t="s">
        <v>167</v>
      </c>
      <c r="AU579" s="16" t="s">
        <v>86</v>
      </c>
    </row>
    <row r="580" spans="2:65" s="1" customFormat="1" ht="16.5" customHeight="1">
      <c r="B580" s="136"/>
      <c r="C580" s="137" t="s">
        <v>2121</v>
      </c>
      <c r="D580" s="137" t="s">
        <v>154</v>
      </c>
      <c r="E580" s="138" t="s">
        <v>2122</v>
      </c>
      <c r="F580" s="139" t="s">
        <v>2123</v>
      </c>
      <c r="G580" s="140" t="s">
        <v>157</v>
      </c>
      <c r="H580" s="141">
        <v>1</v>
      </c>
      <c r="I580" s="142"/>
      <c r="J580" s="143">
        <f>ROUND(I580*H580,2)</f>
        <v>0</v>
      </c>
      <c r="K580" s="139" t="s">
        <v>1</v>
      </c>
      <c r="L580" s="32"/>
      <c r="M580" s="144" t="s">
        <v>1</v>
      </c>
      <c r="N580" s="145" t="s">
        <v>44</v>
      </c>
      <c r="P580" s="146">
        <f>O580*H580</f>
        <v>0</v>
      </c>
      <c r="Q580" s="146">
        <v>0</v>
      </c>
      <c r="R580" s="146">
        <f>Q580*H580</f>
        <v>0</v>
      </c>
      <c r="S580" s="146">
        <v>0</v>
      </c>
      <c r="T580" s="147">
        <f>S580*H580</f>
        <v>0</v>
      </c>
      <c r="AR580" s="148" t="s">
        <v>2103</v>
      </c>
      <c r="AT580" s="148" t="s">
        <v>154</v>
      </c>
      <c r="AU580" s="148" t="s">
        <v>86</v>
      </c>
      <c r="AY580" s="16" t="s">
        <v>151</v>
      </c>
      <c r="BE580" s="149">
        <f>IF(N580="základní",J580,0)</f>
        <v>0</v>
      </c>
      <c r="BF580" s="149">
        <f>IF(N580="snížená",J580,0)</f>
        <v>0</v>
      </c>
      <c r="BG580" s="149">
        <f>IF(N580="zákl. přenesená",J580,0)</f>
        <v>0</v>
      </c>
      <c r="BH580" s="149">
        <f>IF(N580="sníž. přenesená",J580,0)</f>
        <v>0</v>
      </c>
      <c r="BI580" s="149">
        <f>IF(N580="nulová",J580,0)</f>
        <v>0</v>
      </c>
      <c r="BJ580" s="16" t="s">
        <v>86</v>
      </c>
      <c r="BK580" s="149">
        <f>ROUND(I580*H580,2)</f>
        <v>0</v>
      </c>
      <c r="BL580" s="16" t="s">
        <v>2103</v>
      </c>
      <c r="BM580" s="148" t="s">
        <v>2124</v>
      </c>
    </row>
    <row r="581" spans="2:65" s="1" customFormat="1" ht="19.5">
      <c r="B581" s="32"/>
      <c r="D581" s="150" t="s">
        <v>167</v>
      </c>
      <c r="F581" s="151" t="s">
        <v>2125</v>
      </c>
      <c r="I581" s="152"/>
      <c r="L581" s="32"/>
      <c r="M581" s="153"/>
      <c r="T581" s="56"/>
      <c r="AT581" s="16" t="s">
        <v>167</v>
      </c>
      <c r="AU581" s="16" t="s">
        <v>86</v>
      </c>
    </row>
    <row r="582" spans="2:65" s="1" customFormat="1" ht="16.5" customHeight="1">
      <c r="B582" s="136"/>
      <c r="C582" s="137" t="s">
        <v>2126</v>
      </c>
      <c r="D582" s="137" t="s">
        <v>154</v>
      </c>
      <c r="E582" s="138" t="s">
        <v>2127</v>
      </c>
      <c r="F582" s="139" t="s">
        <v>2128</v>
      </c>
      <c r="G582" s="140" t="s">
        <v>157</v>
      </c>
      <c r="H582" s="141">
        <v>1</v>
      </c>
      <c r="I582" s="142"/>
      <c r="J582" s="143">
        <f>ROUND(I582*H582,2)</f>
        <v>0</v>
      </c>
      <c r="K582" s="139" t="s">
        <v>1</v>
      </c>
      <c r="L582" s="32"/>
      <c r="M582" s="144" t="s">
        <v>1</v>
      </c>
      <c r="N582" s="145" t="s">
        <v>44</v>
      </c>
      <c r="P582" s="146">
        <f>O582*H582</f>
        <v>0</v>
      </c>
      <c r="Q582" s="146">
        <v>7.6550000000000007E-2</v>
      </c>
      <c r="R582" s="146">
        <f>Q582*H582</f>
        <v>7.6550000000000007E-2</v>
      </c>
      <c r="S582" s="146">
        <v>0</v>
      </c>
      <c r="T582" s="147">
        <f>S582*H582</f>
        <v>0</v>
      </c>
      <c r="AR582" s="148" t="s">
        <v>2103</v>
      </c>
      <c r="AT582" s="148" t="s">
        <v>154</v>
      </c>
      <c r="AU582" s="148" t="s">
        <v>86</v>
      </c>
      <c r="AY582" s="16" t="s">
        <v>151</v>
      </c>
      <c r="BE582" s="149">
        <f>IF(N582="základní",J582,0)</f>
        <v>0</v>
      </c>
      <c r="BF582" s="149">
        <f>IF(N582="snížená",J582,0)</f>
        <v>0</v>
      </c>
      <c r="BG582" s="149">
        <f>IF(N582="zákl. přenesená",J582,0)</f>
        <v>0</v>
      </c>
      <c r="BH582" s="149">
        <f>IF(N582="sníž. přenesená",J582,0)</f>
        <v>0</v>
      </c>
      <c r="BI582" s="149">
        <f>IF(N582="nulová",J582,0)</f>
        <v>0</v>
      </c>
      <c r="BJ582" s="16" t="s">
        <v>86</v>
      </c>
      <c r="BK582" s="149">
        <f>ROUND(I582*H582,2)</f>
        <v>0</v>
      </c>
      <c r="BL582" s="16" t="s">
        <v>2103</v>
      </c>
      <c r="BM582" s="148" t="s">
        <v>2129</v>
      </c>
    </row>
    <row r="583" spans="2:65" s="1" customFormat="1" ht="39">
      <c r="B583" s="32"/>
      <c r="D583" s="150" t="s">
        <v>167</v>
      </c>
      <c r="F583" s="151" t="s">
        <v>2130</v>
      </c>
      <c r="I583" s="152"/>
      <c r="L583" s="32"/>
      <c r="M583" s="191"/>
      <c r="N583" s="156"/>
      <c r="O583" s="156"/>
      <c r="P583" s="156"/>
      <c r="Q583" s="156"/>
      <c r="R583" s="156"/>
      <c r="S583" s="156"/>
      <c r="T583" s="192"/>
      <c r="AT583" s="16" t="s">
        <v>167</v>
      </c>
      <c r="AU583" s="16" t="s">
        <v>86</v>
      </c>
    </row>
    <row r="584" spans="2:65" s="1" customFormat="1" ht="6.95" customHeight="1">
      <c r="B584" s="44"/>
      <c r="C584" s="45"/>
      <c r="D584" s="45"/>
      <c r="E584" s="45"/>
      <c r="F584" s="45"/>
      <c r="G584" s="45"/>
      <c r="H584" s="45"/>
      <c r="I584" s="45"/>
      <c r="J584" s="45"/>
      <c r="K584" s="45"/>
      <c r="L584" s="32"/>
    </row>
  </sheetData>
  <autoFilter ref="C135:K583" xr:uid="{00000000-0009-0000-0000-000004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5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106</v>
      </c>
      <c r="AZ2" s="159" t="s">
        <v>281</v>
      </c>
      <c r="BA2" s="159" t="s">
        <v>1</v>
      </c>
      <c r="BB2" s="159" t="s">
        <v>1</v>
      </c>
      <c r="BC2" s="159" t="s">
        <v>2131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  <c r="AZ3" s="159" t="s">
        <v>283</v>
      </c>
      <c r="BA3" s="159" t="s">
        <v>1</v>
      </c>
      <c r="BB3" s="159" t="s">
        <v>1</v>
      </c>
      <c r="BC3" s="159" t="s">
        <v>2132</v>
      </c>
      <c r="BD3" s="159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ht="12" customHeight="1">
      <c r="B8" s="19"/>
      <c r="D8" s="26" t="s">
        <v>123</v>
      </c>
      <c r="L8" s="19"/>
    </row>
    <row r="9" spans="2:56" s="1" customFormat="1" ht="16.5" customHeight="1">
      <c r="B9" s="32"/>
      <c r="E9" s="246" t="s">
        <v>1455</v>
      </c>
      <c r="F9" s="248"/>
      <c r="G9" s="248"/>
      <c r="H9" s="248"/>
      <c r="L9" s="32"/>
    </row>
    <row r="10" spans="2:56" s="1" customFormat="1" ht="12" customHeight="1">
      <c r="B10" s="32"/>
      <c r="D10" s="26" t="s">
        <v>1456</v>
      </c>
      <c r="L10" s="32"/>
    </row>
    <row r="11" spans="2:56" s="1" customFormat="1" ht="16.5" customHeight="1">
      <c r="B11" s="32"/>
      <c r="E11" s="208" t="s">
        <v>2133</v>
      </c>
      <c r="F11" s="248"/>
      <c r="G11" s="248"/>
      <c r="H11" s="248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6" t="s">
        <v>18</v>
      </c>
      <c r="F13" s="24" t="s">
        <v>88</v>
      </c>
      <c r="I13" s="26" t="s">
        <v>20</v>
      </c>
      <c r="J13" s="24" t="s">
        <v>1</v>
      </c>
      <c r="L13" s="32"/>
    </row>
    <row r="14" spans="2:56" s="1" customFormat="1" ht="12" customHeight="1">
      <c r="B14" s="32"/>
      <c r="D14" s="26" t="s">
        <v>21</v>
      </c>
      <c r="F14" s="24" t="s">
        <v>22</v>
      </c>
      <c r="I14" s="26" t="s">
        <v>23</v>
      </c>
      <c r="J14" s="52" t="str">
        <f>'Rekapitulace stavby'!AN8</f>
        <v>15. 6. 2022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6" t="s">
        <v>27</v>
      </c>
      <c r="I16" s="26" t="s">
        <v>28</v>
      </c>
      <c r="J16" s="24" t="s">
        <v>1</v>
      </c>
      <c r="L16" s="32"/>
    </row>
    <row r="17" spans="2:12" s="1" customFormat="1" ht="18" customHeight="1">
      <c r="B17" s="32"/>
      <c r="E17" s="24" t="s">
        <v>29</v>
      </c>
      <c r="I17" s="26" t="s">
        <v>30</v>
      </c>
      <c r="J17" s="24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31</v>
      </c>
      <c r="I19" s="26" t="s">
        <v>28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33</v>
      </c>
      <c r="I22" s="26" t="s">
        <v>28</v>
      </c>
      <c r="J22" s="24" t="str">
        <f>IF('Rekapitulace stavby'!AN16="","",'Rekapitulace stavby'!AN16)</f>
        <v/>
      </c>
      <c r="L22" s="32"/>
    </row>
    <row r="23" spans="2:12" s="1" customFormat="1" ht="18" customHeight="1">
      <c r="B23" s="32"/>
      <c r="E23" s="24" t="str">
        <f>IF('Rekapitulace stavby'!E17="","",'Rekapitulace stavby'!E17)</f>
        <v xml:space="preserve"> </v>
      </c>
      <c r="I23" s="26" t="s">
        <v>30</v>
      </c>
      <c r="J23" s="24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36</v>
      </c>
      <c r="I25" s="26" t="s">
        <v>28</v>
      </c>
      <c r="J25" s="24" t="s">
        <v>1</v>
      </c>
      <c r="L25" s="32"/>
    </row>
    <row r="26" spans="2:12" s="1" customFormat="1" ht="18" customHeight="1">
      <c r="B26" s="32"/>
      <c r="E26" s="24" t="s">
        <v>37</v>
      </c>
      <c r="I26" s="26" t="s">
        <v>30</v>
      </c>
      <c r="J26" s="24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38</v>
      </c>
      <c r="L28" s="32"/>
    </row>
    <row r="29" spans="2:12" s="7" customFormat="1" ht="16.5" customHeight="1">
      <c r="B29" s="94"/>
      <c r="E29" s="218" t="s">
        <v>1</v>
      </c>
      <c r="F29" s="218"/>
      <c r="G29" s="218"/>
      <c r="H29" s="21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ROUND(J142,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6" t="s">
        <v>44</v>
      </c>
      <c r="F35" s="86">
        <f>ROUND((SUM(BE142:BE551)),  2)</f>
        <v>0</v>
      </c>
      <c r="I35" s="96">
        <v>0.21</v>
      </c>
      <c r="J35" s="86">
        <f>ROUND(((SUM(BE142:BE551))*I35),  2)</f>
        <v>0</v>
      </c>
      <c r="L35" s="32"/>
    </row>
    <row r="36" spans="2:12" s="1" customFormat="1" ht="14.45" customHeight="1">
      <c r="B36" s="32"/>
      <c r="E36" s="26" t="s">
        <v>45</v>
      </c>
      <c r="F36" s="86">
        <f>ROUND((SUM(BF142:BF551)),  2)</f>
        <v>0</v>
      </c>
      <c r="I36" s="96">
        <v>0.12</v>
      </c>
      <c r="J36" s="86">
        <f>ROUND(((SUM(BF142:BF551))*I36),  2)</f>
        <v>0</v>
      </c>
      <c r="L36" s="32"/>
    </row>
    <row r="37" spans="2:12" s="1" customFormat="1" ht="14.45" hidden="1" customHeight="1">
      <c r="B37" s="32"/>
      <c r="E37" s="26" t="s">
        <v>46</v>
      </c>
      <c r="F37" s="86">
        <f>ROUND((SUM(BG142:BG551)),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47</v>
      </c>
      <c r="F38" s="86">
        <f>ROUND((SUM(BH142:BH551)),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48</v>
      </c>
      <c r="F39" s="86">
        <f>ROUND((SUM(BI142:BI551)),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125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12" ht="12" customHeight="1">
      <c r="B86" s="19"/>
      <c r="C86" s="26" t="s">
        <v>123</v>
      </c>
      <c r="L86" s="19"/>
    </row>
    <row r="87" spans="2:12" s="1" customFormat="1" ht="16.5" customHeight="1">
      <c r="B87" s="32"/>
      <c r="E87" s="246" t="s">
        <v>1455</v>
      </c>
      <c r="F87" s="248"/>
      <c r="G87" s="248"/>
      <c r="H87" s="248"/>
      <c r="L87" s="32"/>
    </row>
    <row r="88" spans="2:12" s="1" customFormat="1" ht="12" customHeight="1">
      <c r="B88" s="32"/>
      <c r="C88" s="26" t="s">
        <v>1456</v>
      </c>
      <c r="L88" s="32"/>
    </row>
    <row r="89" spans="2:12" s="1" customFormat="1" ht="16.5" customHeight="1">
      <c r="B89" s="32"/>
      <c r="E89" s="208" t="str">
        <f>E11</f>
        <v>SO 03.2 - Rekonstrukce odpadního koryta</v>
      </c>
      <c r="F89" s="248"/>
      <c r="G89" s="248"/>
      <c r="H89" s="24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21</v>
      </c>
      <c r="F91" s="24" t="str">
        <f>F14</f>
        <v>Krnov</v>
      </c>
      <c r="I91" s="26" t="s">
        <v>23</v>
      </c>
      <c r="J91" s="52" t="str">
        <f>IF(J14="","",J14)</f>
        <v>15. 6. 2022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6" t="s">
        <v>27</v>
      </c>
      <c r="F93" s="24" t="str">
        <f>E17</f>
        <v>Povodí Odry, státní podnik</v>
      </c>
      <c r="I93" s="26" t="s">
        <v>33</v>
      </c>
      <c r="J93" s="30" t="str">
        <f>E23</f>
        <v xml:space="preserve"> </v>
      </c>
      <c r="L93" s="32"/>
    </row>
    <row r="94" spans="2:12" s="1" customFormat="1" ht="25.7" customHeight="1">
      <c r="B94" s="32"/>
      <c r="C94" s="26" t="s">
        <v>31</v>
      </c>
      <c r="F94" s="24" t="str">
        <f>IF(E20="","",E20)</f>
        <v>Vyplň údaj</v>
      </c>
      <c r="I94" s="26" t="s">
        <v>36</v>
      </c>
      <c r="J94" s="30" t="str">
        <f>E26</f>
        <v>Ing. Michal Jendruščák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126</v>
      </c>
      <c r="D96" s="97"/>
      <c r="E96" s="97"/>
      <c r="F96" s="97"/>
      <c r="G96" s="97"/>
      <c r="H96" s="97"/>
      <c r="I96" s="97"/>
      <c r="J96" s="106" t="s">
        <v>127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128</v>
      </c>
      <c r="J98" s="66">
        <f>J142</f>
        <v>0</v>
      </c>
      <c r="L98" s="32"/>
      <c r="AU98" s="16" t="s">
        <v>129</v>
      </c>
    </row>
    <row r="99" spans="2:47" s="8" customFormat="1" ht="24.95" customHeight="1">
      <c r="B99" s="108"/>
      <c r="D99" s="109" t="s">
        <v>286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47" s="9" customFormat="1" ht="19.899999999999999" customHeight="1">
      <c r="B100" s="112"/>
      <c r="D100" s="113" t="s">
        <v>287</v>
      </c>
      <c r="E100" s="114"/>
      <c r="F100" s="114"/>
      <c r="G100" s="114"/>
      <c r="H100" s="114"/>
      <c r="I100" s="114"/>
      <c r="J100" s="115">
        <f>J144</f>
        <v>0</v>
      </c>
      <c r="L100" s="112"/>
    </row>
    <row r="101" spans="2:47" s="9" customFormat="1" ht="19.899999999999999" customHeight="1">
      <c r="B101" s="112"/>
      <c r="D101" s="113" t="s">
        <v>288</v>
      </c>
      <c r="E101" s="114"/>
      <c r="F101" s="114"/>
      <c r="G101" s="114"/>
      <c r="H101" s="114"/>
      <c r="I101" s="114"/>
      <c r="J101" s="115">
        <f>J274</f>
        <v>0</v>
      </c>
      <c r="L101" s="112"/>
    </row>
    <row r="102" spans="2:47" s="9" customFormat="1" ht="19.899999999999999" customHeight="1">
      <c r="B102" s="112"/>
      <c r="D102" s="113" t="s">
        <v>289</v>
      </c>
      <c r="E102" s="114"/>
      <c r="F102" s="114"/>
      <c r="G102" s="114"/>
      <c r="H102" s="114"/>
      <c r="I102" s="114"/>
      <c r="J102" s="115">
        <f>J308</f>
        <v>0</v>
      </c>
      <c r="L102" s="112"/>
    </row>
    <row r="103" spans="2:47" s="9" customFormat="1" ht="19.899999999999999" customHeight="1">
      <c r="B103" s="112"/>
      <c r="D103" s="113" t="s">
        <v>290</v>
      </c>
      <c r="E103" s="114"/>
      <c r="F103" s="114"/>
      <c r="G103" s="114"/>
      <c r="H103" s="114"/>
      <c r="I103" s="114"/>
      <c r="J103" s="115">
        <f>J338</f>
        <v>0</v>
      </c>
      <c r="L103" s="112"/>
    </row>
    <row r="104" spans="2:47" s="9" customFormat="1" ht="19.899999999999999" customHeight="1">
      <c r="B104" s="112"/>
      <c r="D104" s="113" t="s">
        <v>2134</v>
      </c>
      <c r="E104" s="114"/>
      <c r="F104" s="114"/>
      <c r="G104" s="114"/>
      <c r="H104" s="114"/>
      <c r="I104" s="114"/>
      <c r="J104" s="115">
        <f>J347</f>
        <v>0</v>
      </c>
      <c r="L104" s="112"/>
    </row>
    <row r="105" spans="2:47" s="9" customFormat="1" ht="19.899999999999999" customHeight="1">
      <c r="B105" s="112"/>
      <c r="D105" s="113" t="s">
        <v>291</v>
      </c>
      <c r="E105" s="114"/>
      <c r="F105" s="114"/>
      <c r="G105" s="114"/>
      <c r="H105" s="114"/>
      <c r="I105" s="114"/>
      <c r="J105" s="115">
        <f>J354</f>
        <v>0</v>
      </c>
      <c r="L105" s="112"/>
    </row>
    <row r="106" spans="2:47" s="9" customFormat="1" ht="19.899999999999999" customHeight="1">
      <c r="B106" s="112"/>
      <c r="D106" s="113" t="s">
        <v>292</v>
      </c>
      <c r="E106" s="114"/>
      <c r="F106" s="114"/>
      <c r="G106" s="114"/>
      <c r="H106" s="114"/>
      <c r="I106" s="114"/>
      <c r="J106" s="115">
        <f>J364</f>
        <v>0</v>
      </c>
      <c r="L106" s="112"/>
    </row>
    <row r="107" spans="2:47" s="9" customFormat="1" ht="19.899999999999999" customHeight="1">
      <c r="B107" s="112"/>
      <c r="D107" s="113" t="s">
        <v>293</v>
      </c>
      <c r="E107" s="114"/>
      <c r="F107" s="114"/>
      <c r="G107" s="114"/>
      <c r="H107" s="114"/>
      <c r="I107" s="114"/>
      <c r="J107" s="115">
        <f>J387</f>
        <v>0</v>
      </c>
      <c r="L107" s="112"/>
    </row>
    <row r="108" spans="2:47" s="9" customFormat="1" ht="19.899999999999999" customHeight="1">
      <c r="B108" s="112"/>
      <c r="D108" s="113" t="s">
        <v>294</v>
      </c>
      <c r="E108" s="114"/>
      <c r="F108" s="114"/>
      <c r="G108" s="114"/>
      <c r="H108" s="114"/>
      <c r="I108" s="114"/>
      <c r="J108" s="115">
        <f>J469</f>
        <v>0</v>
      </c>
      <c r="L108" s="112"/>
    </row>
    <row r="109" spans="2:47" s="9" customFormat="1" ht="19.899999999999999" customHeight="1">
      <c r="B109" s="112"/>
      <c r="D109" s="113" t="s">
        <v>295</v>
      </c>
      <c r="E109" s="114"/>
      <c r="F109" s="114"/>
      <c r="G109" s="114"/>
      <c r="H109" s="114"/>
      <c r="I109" s="114"/>
      <c r="J109" s="115">
        <f>J480</f>
        <v>0</v>
      </c>
      <c r="L109" s="112"/>
    </row>
    <row r="110" spans="2:47" s="8" customFormat="1" ht="24.95" customHeight="1">
      <c r="B110" s="108"/>
      <c r="D110" s="109" t="s">
        <v>297</v>
      </c>
      <c r="E110" s="110"/>
      <c r="F110" s="110"/>
      <c r="G110" s="110"/>
      <c r="H110" s="110"/>
      <c r="I110" s="110"/>
      <c r="J110" s="111">
        <f>J482</f>
        <v>0</v>
      </c>
      <c r="L110" s="108"/>
    </row>
    <row r="111" spans="2:47" s="9" customFormat="1" ht="19.899999999999999" customHeight="1">
      <c r="B111" s="112"/>
      <c r="D111" s="113" t="s">
        <v>298</v>
      </c>
      <c r="E111" s="114"/>
      <c r="F111" s="114"/>
      <c r="G111" s="114"/>
      <c r="H111" s="114"/>
      <c r="I111" s="114"/>
      <c r="J111" s="115">
        <f>J483</f>
        <v>0</v>
      </c>
      <c r="L111" s="112"/>
    </row>
    <row r="112" spans="2:47" s="9" customFormat="1" ht="19.899999999999999" customHeight="1">
      <c r="B112" s="112"/>
      <c r="D112" s="113" t="s">
        <v>2135</v>
      </c>
      <c r="E112" s="114"/>
      <c r="F112" s="114"/>
      <c r="G112" s="114"/>
      <c r="H112" s="114"/>
      <c r="I112" s="114"/>
      <c r="J112" s="115">
        <f>J505</f>
        <v>0</v>
      </c>
      <c r="L112" s="112"/>
    </row>
    <row r="113" spans="2:12" s="9" customFormat="1" ht="19.899999999999999" customHeight="1">
      <c r="B113" s="112"/>
      <c r="D113" s="113" t="s">
        <v>2136</v>
      </c>
      <c r="E113" s="114"/>
      <c r="F113" s="114"/>
      <c r="G113" s="114"/>
      <c r="H113" s="114"/>
      <c r="I113" s="114"/>
      <c r="J113" s="115">
        <f>J508</f>
        <v>0</v>
      </c>
      <c r="L113" s="112"/>
    </row>
    <row r="114" spans="2:12" s="9" customFormat="1" ht="19.899999999999999" customHeight="1">
      <c r="B114" s="112"/>
      <c r="D114" s="113" t="s">
        <v>2137</v>
      </c>
      <c r="E114" s="114"/>
      <c r="F114" s="114"/>
      <c r="G114" s="114"/>
      <c r="H114" s="114"/>
      <c r="I114" s="114"/>
      <c r="J114" s="115">
        <f>J511</f>
        <v>0</v>
      </c>
      <c r="L114" s="112"/>
    </row>
    <row r="115" spans="2:12" s="9" customFormat="1" ht="19.899999999999999" customHeight="1">
      <c r="B115" s="112"/>
      <c r="D115" s="113" t="s">
        <v>2138</v>
      </c>
      <c r="E115" s="114"/>
      <c r="F115" s="114"/>
      <c r="G115" s="114"/>
      <c r="H115" s="114"/>
      <c r="I115" s="114"/>
      <c r="J115" s="115">
        <f>J514</f>
        <v>0</v>
      </c>
      <c r="L115" s="112"/>
    </row>
    <row r="116" spans="2:12" s="9" customFormat="1" ht="19.899999999999999" customHeight="1">
      <c r="B116" s="112"/>
      <c r="D116" s="113" t="s">
        <v>1150</v>
      </c>
      <c r="E116" s="114"/>
      <c r="F116" s="114"/>
      <c r="G116" s="114"/>
      <c r="H116" s="114"/>
      <c r="I116" s="114"/>
      <c r="J116" s="115">
        <f>J519</f>
        <v>0</v>
      </c>
      <c r="L116" s="112"/>
    </row>
    <row r="117" spans="2:12" s="9" customFormat="1" ht="19.899999999999999" customHeight="1">
      <c r="B117" s="112"/>
      <c r="D117" s="113" t="s">
        <v>301</v>
      </c>
      <c r="E117" s="114"/>
      <c r="F117" s="114"/>
      <c r="G117" s="114"/>
      <c r="H117" s="114"/>
      <c r="I117" s="114"/>
      <c r="J117" s="115">
        <f>J523</f>
        <v>0</v>
      </c>
      <c r="L117" s="112"/>
    </row>
    <row r="118" spans="2:12" s="8" customFormat="1" ht="24.95" customHeight="1">
      <c r="B118" s="108"/>
      <c r="D118" s="109" t="s">
        <v>302</v>
      </c>
      <c r="E118" s="110"/>
      <c r="F118" s="110"/>
      <c r="G118" s="110"/>
      <c r="H118" s="110"/>
      <c r="I118" s="110"/>
      <c r="J118" s="111">
        <f>J547</f>
        <v>0</v>
      </c>
      <c r="L118" s="108"/>
    </row>
    <row r="119" spans="2:12" s="9" customFormat="1" ht="19.899999999999999" customHeight="1">
      <c r="B119" s="112"/>
      <c r="D119" s="113" t="s">
        <v>303</v>
      </c>
      <c r="E119" s="114"/>
      <c r="F119" s="114"/>
      <c r="G119" s="114"/>
      <c r="H119" s="114"/>
      <c r="I119" s="114"/>
      <c r="J119" s="115">
        <f>J548</f>
        <v>0</v>
      </c>
      <c r="L119" s="112"/>
    </row>
    <row r="120" spans="2:12" s="9" customFormat="1" ht="14.85" customHeight="1">
      <c r="B120" s="112"/>
      <c r="D120" s="113" t="s">
        <v>2139</v>
      </c>
      <c r="E120" s="114"/>
      <c r="F120" s="114"/>
      <c r="G120" s="114"/>
      <c r="H120" s="114"/>
      <c r="I120" s="114"/>
      <c r="J120" s="115">
        <f>J549</f>
        <v>0</v>
      </c>
      <c r="L120" s="112"/>
    </row>
    <row r="121" spans="2:12" s="1" customFormat="1" ht="21.75" customHeight="1">
      <c r="B121" s="32"/>
      <c r="L121" s="32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2"/>
    </row>
    <row r="126" spans="2:12" s="1" customFormat="1" ht="6.95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</row>
    <row r="127" spans="2:12" s="1" customFormat="1" ht="24.95" customHeight="1">
      <c r="B127" s="32"/>
      <c r="C127" s="20" t="s">
        <v>135</v>
      </c>
      <c r="L127" s="32"/>
    </row>
    <row r="128" spans="2:12" s="1" customFormat="1" ht="6.95" customHeight="1">
      <c r="B128" s="32"/>
      <c r="L128" s="32"/>
    </row>
    <row r="129" spans="2:63" s="1" customFormat="1" ht="12" customHeight="1">
      <c r="B129" s="32"/>
      <c r="C129" s="26" t="s">
        <v>16</v>
      </c>
      <c r="L129" s="32"/>
    </row>
    <row r="130" spans="2:63" s="1" customFormat="1" ht="16.5" customHeight="1">
      <c r="B130" s="32"/>
      <c r="E130" s="246" t="str">
        <f>E7</f>
        <v>02.060 Opatření v úseku Brantice, OHO, dílčí stavba 02.061 Jez Brantice, stavba č. 5882</v>
      </c>
      <c r="F130" s="247"/>
      <c r="G130" s="247"/>
      <c r="H130" s="247"/>
      <c r="L130" s="32"/>
    </row>
    <row r="131" spans="2:63" ht="12" customHeight="1">
      <c r="B131" s="19"/>
      <c r="C131" s="26" t="s">
        <v>123</v>
      </c>
      <c r="L131" s="19"/>
    </row>
    <row r="132" spans="2:63" s="1" customFormat="1" ht="16.5" customHeight="1">
      <c r="B132" s="32"/>
      <c r="E132" s="246" t="s">
        <v>1455</v>
      </c>
      <c r="F132" s="248"/>
      <c r="G132" s="248"/>
      <c r="H132" s="248"/>
      <c r="L132" s="32"/>
    </row>
    <row r="133" spans="2:63" s="1" customFormat="1" ht="12" customHeight="1">
      <c r="B133" s="32"/>
      <c r="C133" s="26" t="s">
        <v>1456</v>
      </c>
      <c r="L133" s="32"/>
    </row>
    <row r="134" spans="2:63" s="1" customFormat="1" ht="16.5" customHeight="1">
      <c r="B134" s="32"/>
      <c r="E134" s="208" t="str">
        <f>E11</f>
        <v>SO 03.2 - Rekonstrukce odpadního koryta</v>
      </c>
      <c r="F134" s="248"/>
      <c r="G134" s="248"/>
      <c r="H134" s="248"/>
      <c r="L134" s="32"/>
    </row>
    <row r="135" spans="2:63" s="1" customFormat="1" ht="6.95" customHeight="1">
      <c r="B135" s="32"/>
      <c r="L135" s="32"/>
    </row>
    <row r="136" spans="2:63" s="1" customFormat="1" ht="12" customHeight="1">
      <c r="B136" s="32"/>
      <c r="C136" s="26" t="s">
        <v>21</v>
      </c>
      <c r="F136" s="24" t="str">
        <f>F14</f>
        <v>Krnov</v>
      </c>
      <c r="I136" s="26" t="s">
        <v>23</v>
      </c>
      <c r="J136" s="52" t="str">
        <f>IF(J14="","",J14)</f>
        <v>15. 6. 2022</v>
      </c>
      <c r="L136" s="32"/>
    </row>
    <row r="137" spans="2:63" s="1" customFormat="1" ht="6.95" customHeight="1">
      <c r="B137" s="32"/>
      <c r="L137" s="32"/>
    </row>
    <row r="138" spans="2:63" s="1" customFormat="1" ht="15.2" customHeight="1">
      <c r="B138" s="32"/>
      <c r="C138" s="26" t="s">
        <v>27</v>
      </c>
      <c r="F138" s="24" t="str">
        <f>E17</f>
        <v>Povodí Odry, státní podnik</v>
      </c>
      <c r="I138" s="26" t="s">
        <v>33</v>
      </c>
      <c r="J138" s="30" t="str">
        <f>E23</f>
        <v xml:space="preserve"> </v>
      </c>
      <c r="L138" s="32"/>
    </row>
    <row r="139" spans="2:63" s="1" customFormat="1" ht="25.7" customHeight="1">
      <c r="B139" s="32"/>
      <c r="C139" s="26" t="s">
        <v>31</v>
      </c>
      <c r="F139" s="24" t="str">
        <f>IF(E20="","",E20)</f>
        <v>Vyplň údaj</v>
      </c>
      <c r="I139" s="26" t="s">
        <v>36</v>
      </c>
      <c r="J139" s="30" t="str">
        <f>E26</f>
        <v>Ing. Michal Jendruščák</v>
      </c>
      <c r="L139" s="32"/>
    </row>
    <row r="140" spans="2:63" s="1" customFormat="1" ht="10.35" customHeight="1">
      <c r="B140" s="32"/>
      <c r="L140" s="32"/>
    </row>
    <row r="141" spans="2:63" s="10" customFormat="1" ht="29.25" customHeight="1">
      <c r="B141" s="116"/>
      <c r="C141" s="117" t="s">
        <v>136</v>
      </c>
      <c r="D141" s="118" t="s">
        <v>64</v>
      </c>
      <c r="E141" s="118" t="s">
        <v>60</v>
      </c>
      <c r="F141" s="118" t="s">
        <v>61</v>
      </c>
      <c r="G141" s="118" t="s">
        <v>137</v>
      </c>
      <c r="H141" s="118" t="s">
        <v>138</v>
      </c>
      <c r="I141" s="118" t="s">
        <v>139</v>
      </c>
      <c r="J141" s="118" t="s">
        <v>127</v>
      </c>
      <c r="K141" s="119" t="s">
        <v>140</v>
      </c>
      <c r="L141" s="116"/>
      <c r="M141" s="59" t="s">
        <v>1</v>
      </c>
      <c r="N141" s="60" t="s">
        <v>43</v>
      </c>
      <c r="O141" s="60" t="s">
        <v>141</v>
      </c>
      <c r="P141" s="60" t="s">
        <v>142</v>
      </c>
      <c r="Q141" s="60" t="s">
        <v>143</v>
      </c>
      <c r="R141" s="60" t="s">
        <v>144</v>
      </c>
      <c r="S141" s="60" t="s">
        <v>145</v>
      </c>
      <c r="T141" s="61" t="s">
        <v>146</v>
      </c>
    </row>
    <row r="142" spans="2:63" s="1" customFormat="1" ht="22.9" customHeight="1">
      <c r="B142" s="32"/>
      <c r="C142" s="64" t="s">
        <v>147</v>
      </c>
      <c r="J142" s="120">
        <f>BK142</f>
        <v>0</v>
      </c>
      <c r="L142" s="32"/>
      <c r="M142" s="62"/>
      <c r="N142" s="53"/>
      <c r="O142" s="53"/>
      <c r="P142" s="121">
        <f>P143+P482+P547</f>
        <v>0</v>
      </c>
      <c r="Q142" s="53"/>
      <c r="R142" s="121">
        <f>R143+R482+R547</f>
        <v>1187.07878914</v>
      </c>
      <c r="S142" s="53"/>
      <c r="T142" s="122">
        <f>T143+T482+T547</f>
        <v>288.32754190000003</v>
      </c>
      <c r="AT142" s="16" t="s">
        <v>78</v>
      </c>
      <c r="AU142" s="16" t="s">
        <v>129</v>
      </c>
      <c r="BK142" s="123">
        <f>BK143+BK482+BK547</f>
        <v>0</v>
      </c>
    </row>
    <row r="143" spans="2:63" s="11" customFormat="1" ht="25.9" customHeight="1">
      <c r="B143" s="124"/>
      <c r="D143" s="125" t="s">
        <v>78</v>
      </c>
      <c r="E143" s="126" t="s">
        <v>304</v>
      </c>
      <c r="F143" s="126" t="s">
        <v>305</v>
      </c>
      <c r="I143" s="127"/>
      <c r="J143" s="128">
        <f>BK143</f>
        <v>0</v>
      </c>
      <c r="L143" s="124"/>
      <c r="M143" s="129"/>
      <c r="P143" s="130">
        <f>P144+P274+P308+P338+P347+P354+P364+P387+P469+P480</f>
        <v>0</v>
      </c>
      <c r="R143" s="130">
        <f>R144+R274+R308+R338+R347+R354+R364+R387+R469+R480</f>
        <v>1185.48599904</v>
      </c>
      <c r="T143" s="131">
        <f>T144+T274+T308+T338+T347+T354+T364+T387+T469+T480</f>
        <v>287.26002190000003</v>
      </c>
      <c r="AR143" s="125" t="s">
        <v>86</v>
      </c>
      <c r="AT143" s="132" t="s">
        <v>78</v>
      </c>
      <c r="AU143" s="132" t="s">
        <v>79</v>
      </c>
      <c r="AY143" s="125" t="s">
        <v>151</v>
      </c>
      <c r="BK143" s="133">
        <f>BK144+BK274+BK308+BK338+BK347+BK354+BK364+BK387+BK469+BK480</f>
        <v>0</v>
      </c>
    </row>
    <row r="144" spans="2:63" s="11" customFormat="1" ht="22.9" customHeight="1">
      <c r="B144" s="124"/>
      <c r="D144" s="125" t="s">
        <v>78</v>
      </c>
      <c r="E144" s="134" t="s">
        <v>86</v>
      </c>
      <c r="F144" s="134" t="s">
        <v>306</v>
      </c>
      <c r="I144" s="127"/>
      <c r="J144" s="135">
        <f>BK144</f>
        <v>0</v>
      </c>
      <c r="L144" s="124"/>
      <c r="M144" s="129"/>
      <c r="P144" s="130">
        <f>SUM(P145:P273)</f>
        <v>0</v>
      </c>
      <c r="R144" s="130">
        <f>SUM(R145:R273)</f>
        <v>319.72688800000003</v>
      </c>
      <c r="T144" s="131">
        <f>SUM(T145:T273)</f>
        <v>22.5</v>
      </c>
      <c r="AR144" s="125" t="s">
        <v>86</v>
      </c>
      <c r="AT144" s="132" t="s">
        <v>78</v>
      </c>
      <c r="AU144" s="132" t="s">
        <v>86</v>
      </c>
      <c r="AY144" s="125" t="s">
        <v>151</v>
      </c>
      <c r="BK144" s="133">
        <f>SUM(BK145:BK273)</f>
        <v>0</v>
      </c>
    </row>
    <row r="145" spans="2:65" s="1" customFormat="1" ht="16.5" customHeight="1">
      <c r="B145" s="136"/>
      <c r="C145" s="137" t="s">
        <v>86</v>
      </c>
      <c r="D145" s="137" t="s">
        <v>154</v>
      </c>
      <c r="E145" s="138" t="s">
        <v>2140</v>
      </c>
      <c r="F145" s="139" t="s">
        <v>2141</v>
      </c>
      <c r="G145" s="140" t="s">
        <v>363</v>
      </c>
      <c r="H145" s="141">
        <v>30</v>
      </c>
      <c r="I145" s="142"/>
      <c r="J145" s="143">
        <f>ROUND(I145*H145,2)</f>
        <v>0</v>
      </c>
      <c r="K145" s="139" t="s">
        <v>310</v>
      </c>
      <c r="L145" s="32"/>
      <c r="M145" s="144" t="s">
        <v>1</v>
      </c>
      <c r="N145" s="145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0.28999999999999998</v>
      </c>
      <c r="T145" s="147">
        <f>S145*H145</f>
        <v>8.6999999999999993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86</v>
      </c>
      <c r="BK145" s="149">
        <f>ROUND(I145*H145,2)</f>
        <v>0</v>
      </c>
      <c r="BL145" s="16" t="s">
        <v>158</v>
      </c>
      <c r="BM145" s="148" t="s">
        <v>2142</v>
      </c>
    </row>
    <row r="146" spans="2:65" s="1" customFormat="1" ht="19.5">
      <c r="B146" s="32"/>
      <c r="D146" s="150" t="s">
        <v>167</v>
      </c>
      <c r="F146" s="151" t="s">
        <v>2143</v>
      </c>
      <c r="I146" s="152"/>
      <c r="L146" s="32"/>
      <c r="M146" s="153"/>
      <c r="T146" s="56"/>
      <c r="AT146" s="16" t="s">
        <v>167</v>
      </c>
      <c r="AU146" s="16" t="s">
        <v>89</v>
      </c>
    </row>
    <row r="147" spans="2:65" s="1" customFormat="1" ht="16.5" customHeight="1">
      <c r="B147" s="136"/>
      <c r="C147" s="137" t="s">
        <v>89</v>
      </c>
      <c r="D147" s="137" t="s">
        <v>154</v>
      </c>
      <c r="E147" s="138" t="s">
        <v>2144</v>
      </c>
      <c r="F147" s="139" t="s">
        <v>2145</v>
      </c>
      <c r="G147" s="140" t="s">
        <v>363</v>
      </c>
      <c r="H147" s="141">
        <v>30</v>
      </c>
      <c r="I147" s="142"/>
      <c r="J147" s="143">
        <f>ROUND(I147*H147,2)</f>
        <v>0</v>
      </c>
      <c r="K147" s="139" t="s">
        <v>310</v>
      </c>
      <c r="L147" s="32"/>
      <c r="M147" s="144" t="s">
        <v>1</v>
      </c>
      <c r="N147" s="145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0.24</v>
      </c>
      <c r="T147" s="147">
        <f>S147*H147</f>
        <v>7.1999999999999993</v>
      </c>
      <c r="AR147" s="148" t="s">
        <v>158</v>
      </c>
      <c r="AT147" s="148" t="s">
        <v>154</v>
      </c>
      <c r="AU147" s="148" t="s">
        <v>89</v>
      </c>
      <c r="AY147" s="16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86</v>
      </c>
      <c r="BK147" s="149">
        <f>ROUND(I147*H147,2)</f>
        <v>0</v>
      </c>
      <c r="BL147" s="16" t="s">
        <v>158</v>
      </c>
      <c r="BM147" s="148" t="s">
        <v>2146</v>
      </c>
    </row>
    <row r="148" spans="2:65" s="1" customFormat="1" ht="16.5" customHeight="1">
      <c r="B148" s="136"/>
      <c r="C148" s="137" t="s">
        <v>163</v>
      </c>
      <c r="D148" s="137" t="s">
        <v>154</v>
      </c>
      <c r="E148" s="138" t="s">
        <v>2147</v>
      </c>
      <c r="F148" s="139" t="s">
        <v>2148</v>
      </c>
      <c r="G148" s="140" t="s">
        <v>363</v>
      </c>
      <c r="H148" s="141">
        <v>30</v>
      </c>
      <c r="I148" s="142"/>
      <c r="J148" s="143">
        <f>ROUND(I148*H148,2)</f>
        <v>0</v>
      </c>
      <c r="K148" s="139" t="s">
        <v>310</v>
      </c>
      <c r="L148" s="32"/>
      <c r="M148" s="144" t="s">
        <v>1</v>
      </c>
      <c r="N148" s="145" t="s">
        <v>44</v>
      </c>
      <c r="P148" s="146">
        <f>O148*H148</f>
        <v>0</v>
      </c>
      <c r="Q148" s="146">
        <v>0</v>
      </c>
      <c r="R148" s="146">
        <f>Q148*H148</f>
        <v>0</v>
      </c>
      <c r="S148" s="146">
        <v>0.22</v>
      </c>
      <c r="T148" s="147">
        <f>S148*H148</f>
        <v>6.6</v>
      </c>
      <c r="AR148" s="148" t="s">
        <v>158</v>
      </c>
      <c r="AT148" s="148" t="s">
        <v>154</v>
      </c>
      <c r="AU148" s="148" t="s">
        <v>89</v>
      </c>
      <c r="AY148" s="16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86</v>
      </c>
      <c r="BK148" s="149">
        <f>ROUND(I148*H148,2)</f>
        <v>0</v>
      </c>
      <c r="BL148" s="16" t="s">
        <v>158</v>
      </c>
      <c r="BM148" s="148" t="s">
        <v>2149</v>
      </c>
    </row>
    <row r="149" spans="2:65" s="1" customFormat="1" ht="16.5" customHeight="1">
      <c r="B149" s="136"/>
      <c r="C149" s="137" t="s">
        <v>158</v>
      </c>
      <c r="D149" s="137" t="s">
        <v>154</v>
      </c>
      <c r="E149" s="138" t="s">
        <v>314</v>
      </c>
      <c r="F149" s="139" t="s">
        <v>315</v>
      </c>
      <c r="G149" s="140" t="s">
        <v>316</v>
      </c>
      <c r="H149" s="141">
        <v>3840</v>
      </c>
      <c r="I149" s="142"/>
      <c r="J149" s="143">
        <f>ROUND(I149*H149,2)</f>
        <v>0</v>
      </c>
      <c r="K149" s="139" t="s">
        <v>310</v>
      </c>
      <c r="L149" s="32"/>
      <c r="M149" s="144" t="s">
        <v>1</v>
      </c>
      <c r="N149" s="145" t="s">
        <v>44</v>
      </c>
      <c r="P149" s="146">
        <f>O149*H149</f>
        <v>0</v>
      </c>
      <c r="Q149" s="146">
        <v>3.0000000000000001E-5</v>
      </c>
      <c r="R149" s="146">
        <f>Q149*H149</f>
        <v>0.1152</v>
      </c>
      <c r="S149" s="146">
        <v>0</v>
      </c>
      <c r="T149" s="147">
        <f>S149*H149</f>
        <v>0</v>
      </c>
      <c r="AR149" s="148" t="s">
        <v>158</v>
      </c>
      <c r="AT149" s="148" t="s">
        <v>154</v>
      </c>
      <c r="AU149" s="148" t="s">
        <v>89</v>
      </c>
      <c r="AY149" s="16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86</v>
      </c>
      <c r="BK149" s="149">
        <f>ROUND(I149*H149,2)</f>
        <v>0</v>
      </c>
      <c r="BL149" s="16" t="s">
        <v>158</v>
      </c>
      <c r="BM149" s="148" t="s">
        <v>2150</v>
      </c>
    </row>
    <row r="150" spans="2:65" s="12" customFormat="1" ht="11.25">
      <c r="B150" s="160"/>
      <c r="D150" s="150" t="s">
        <v>312</v>
      </c>
      <c r="E150" s="161" t="s">
        <v>1</v>
      </c>
      <c r="F150" s="162" t="s">
        <v>2151</v>
      </c>
      <c r="H150" s="163">
        <v>3840</v>
      </c>
      <c r="I150" s="164"/>
      <c r="L150" s="160"/>
      <c r="M150" s="165"/>
      <c r="T150" s="166"/>
      <c r="AT150" s="161" t="s">
        <v>312</v>
      </c>
      <c r="AU150" s="161" t="s">
        <v>89</v>
      </c>
      <c r="AV150" s="12" t="s">
        <v>89</v>
      </c>
      <c r="AW150" s="12" t="s">
        <v>35</v>
      </c>
      <c r="AX150" s="12" t="s">
        <v>86</v>
      </c>
      <c r="AY150" s="161" t="s">
        <v>151</v>
      </c>
    </row>
    <row r="151" spans="2:65" s="1" customFormat="1" ht="16.5" customHeight="1">
      <c r="B151" s="136"/>
      <c r="C151" s="137" t="s">
        <v>150</v>
      </c>
      <c r="D151" s="137" t="s">
        <v>154</v>
      </c>
      <c r="E151" s="138" t="s">
        <v>321</v>
      </c>
      <c r="F151" s="139" t="s">
        <v>322</v>
      </c>
      <c r="G151" s="140" t="s">
        <v>323</v>
      </c>
      <c r="H151" s="141">
        <v>480</v>
      </c>
      <c r="I151" s="142"/>
      <c r="J151" s="143">
        <f>ROUND(I151*H151,2)</f>
        <v>0</v>
      </c>
      <c r="K151" s="139" t="s">
        <v>310</v>
      </c>
      <c r="L151" s="32"/>
      <c r="M151" s="144" t="s">
        <v>1</v>
      </c>
      <c r="N151" s="145" t="s">
        <v>44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86</v>
      </c>
      <c r="BK151" s="149">
        <f>ROUND(I151*H151,2)</f>
        <v>0</v>
      </c>
      <c r="BL151" s="16" t="s">
        <v>158</v>
      </c>
      <c r="BM151" s="148" t="s">
        <v>2152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2153</v>
      </c>
      <c r="H152" s="163">
        <v>480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86</v>
      </c>
      <c r="AY152" s="161" t="s">
        <v>151</v>
      </c>
    </row>
    <row r="153" spans="2:65" s="1" customFormat="1" ht="16.5" customHeight="1">
      <c r="B153" s="136"/>
      <c r="C153" s="137" t="s">
        <v>175</v>
      </c>
      <c r="D153" s="137" t="s">
        <v>154</v>
      </c>
      <c r="E153" s="138" t="s">
        <v>2154</v>
      </c>
      <c r="F153" s="139" t="s">
        <v>2155</v>
      </c>
      <c r="G153" s="140" t="s">
        <v>363</v>
      </c>
      <c r="H153" s="141">
        <v>1351.2</v>
      </c>
      <c r="I153" s="142"/>
      <c r="J153" s="143">
        <f>ROUND(I153*H153,2)</f>
        <v>0</v>
      </c>
      <c r="K153" s="139" t="s">
        <v>310</v>
      </c>
      <c r="L153" s="32"/>
      <c r="M153" s="144" t="s">
        <v>1</v>
      </c>
      <c r="N153" s="145" t="s">
        <v>44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154</v>
      </c>
      <c r="AU153" s="148" t="s">
        <v>89</v>
      </c>
      <c r="AY153" s="16" t="s">
        <v>151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86</v>
      </c>
      <c r="BK153" s="149">
        <f>ROUND(I153*H153,2)</f>
        <v>0</v>
      </c>
      <c r="BL153" s="16" t="s">
        <v>158</v>
      </c>
      <c r="BM153" s="148" t="s">
        <v>2156</v>
      </c>
    </row>
    <row r="154" spans="2:65" s="12" customFormat="1" ht="11.25">
      <c r="B154" s="160"/>
      <c r="D154" s="150" t="s">
        <v>312</v>
      </c>
      <c r="E154" s="161" t="s">
        <v>1</v>
      </c>
      <c r="F154" s="162" t="s">
        <v>2157</v>
      </c>
      <c r="H154" s="163">
        <v>1351.2</v>
      </c>
      <c r="I154" s="164"/>
      <c r="L154" s="160"/>
      <c r="M154" s="165"/>
      <c r="T154" s="166"/>
      <c r="AT154" s="161" t="s">
        <v>312</v>
      </c>
      <c r="AU154" s="161" t="s">
        <v>89</v>
      </c>
      <c r="AV154" s="12" t="s">
        <v>89</v>
      </c>
      <c r="AW154" s="12" t="s">
        <v>35</v>
      </c>
      <c r="AX154" s="12" t="s">
        <v>86</v>
      </c>
      <c r="AY154" s="161" t="s">
        <v>151</v>
      </c>
    </row>
    <row r="155" spans="2:65" s="1" customFormat="1" ht="24.2" customHeight="1">
      <c r="B155" s="136"/>
      <c r="C155" s="137" t="s">
        <v>179</v>
      </c>
      <c r="D155" s="137" t="s">
        <v>154</v>
      </c>
      <c r="E155" s="138" t="s">
        <v>2158</v>
      </c>
      <c r="F155" s="139" t="s">
        <v>2159</v>
      </c>
      <c r="G155" s="140" t="s">
        <v>309</v>
      </c>
      <c r="H155" s="141">
        <v>153.69999999999999</v>
      </c>
      <c r="I155" s="142"/>
      <c r="J155" s="143">
        <f>ROUND(I155*H155,2)</f>
        <v>0</v>
      </c>
      <c r="K155" s="139" t="s">
        <v>310</v>
      </c>
      <c r="L155" s="32"/>
      <c r="M155" s="144" t="s">
        <v>1</v>
      </c>
      <c r="N155" s="145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86</v>
      </c>
      <c r="BK155" s="149">
        <f>ROUND(I155*H155,2)</f>
        <v>0</v>
      </c>
      <c r="BL155" s="16" t="s">
        <v>158</v>
      </c>
      <c r="BM155" s="148" t="s">
        <v>2160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2161</v>
      </c>
      <c r="H156" s="163">
        <v>153.69999999999999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86</v>
      </c>
      <c r="AY156" s="161" t="s">
        <v>151</v>
      </c>
    </row>
    <row r="157" spans="2:65" s="1" customFormat="1" ht="16.5" customHeight="1">
      <c r="B157" s="136"/>
      <c r="C157" s="137" t="s">
        <v>183</v>
      </c>
      <c r="D157" s="137" t="s">
        <v>154</v>
      </c>
      <c r="E157" s="138" t="s">
        <v>1164</v>
      </c>
      <c r="F157" s="139" t="s">
        <v>1165</v>
      </c>
      <c r="G157" s="140" t="s">
        <v>309</v>
      </c>
      <c r="H157" s="141">
        <v>1875</v>
      </c>
      <c r="I157" s="142"/>
      <c r="J157" s="143">
        <f>ROUND(I157*H157,2)</f>
        <v>0</v>
      </c>
      <c r="K157" s="139" t="s">
        <v>310</v>
      </c>
      <c r="L157" s="32"/>
      <c r="M157" s="144" t="s">
        <v>1</v>
      </c>
      <c r="N157" s="145" t="s">
        <v>44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158</v>
      </c>
      <c r="AT157" s="148" t="s">
        <v>154</v>
      </c>
      <c r="AU157" s="148" t="s">
        <v>89</v>
      </c>
      <c r="AY157" s="16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86</v>
      </c>
      <c r="BK157" s="149">
        <f>ROUND(I157*H157,2)</f>
        <v>0</v>
      </c>
      <c r="BL157" s="16" t="s">
        <v>158</v>
      </c>
      <c r="BM157" s="148" t="s">
        <v>2162</v>
      </c>
    </row>
    <row r="158" spans="2:65" s="12" customFormat="1" ht="11.25">
      <c r="B158" s="160"/>
      <c r="D158" s="150" t="s">
        <v>312</v>
      </c>
      <c r="E158" s="161" t="s">
        <v>1</v>
      </c>
      <c r="F158" s="162" t="s">
        <v>2163</v>
      </c>
      <c r="H158" s="163">
        <v>1875</v>
      </c>
      <c r="I158" s="164"/>
      <c r="L158" s="160"/>
      <c r="M158" s="165"/>
      <c r="T158" s="166"/>
      <c r="AT158" s="161" t="s">
        <v>312</v>
      </c>
      <c r="AU158" s="161" t="s">
        <v>89</v>
      </c>
      <c r="AV158" s="12" t="s">
        <v>89</v>
      </c>
      <c r="AW158" s="12" t="s">
        <v>35</v>
      </c>
      <c r="AX158" s="12" t="s">
        <v>86</v>
      </c>
      <c r="AY158" s="161" t="s">
        <v>151</v>
      </c>
    </row>
    <row r="159" spans="2:65" s="1" customFormat="1" ht="21.75" customHeight="1">
      <c r="B159" s="136"/>
      <c r="C159" s="137" t="s">
        <v>187</v>
      </c>
      <c r="D159" s="137" t="s">
        <v>154</v>
      </c>
      <c r="E159" s="138" t="s">
        <v>2164</v>
      </c>
      <c r="F159" s="139" t="s">
        <v>2165</v>
      </c>
      <c r="G159" s="140" t="s">
        <v>309</v>
      </c>
      <c r="H159" s="141">
        <v>25.2</v>
      </c>
      <c r="I159" s="142"/>
      <c r="J159" s="143">
        <f>ROUND(I159*H159,2)</f>
        <v>0</v>
      </c>
      <c r="K159" s="139" t="s">
        <v>310</v>
      </c>
      <c r="L159" s="32"/>
      <c r="M159" s="144" t="s">
        <v>1</v>
      </c>
      <c r="N159" s="145" t="s">
        <v>44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158</v>
      </c>
      <c r="AT159" s="148" t="s">
        <v>154</v>
      </c>
      <c r="AU159" s="148" t="s">
        <v>89</v>
      </c>
      <c r="AY159" s="16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86</v>
      </c>
      <c r="BK159" s="149">
        <f>ROUND(I159*H159,2)</f>
        <v>0</v>
      </c>
      <c r="BL159" s="16" t="s">
        <v>158</v>
      </c>
      <c r="BM159" s="148" t="s">
        <v>2166</v>
      </c>
    </row>
    <row r="160" spans="2:65" s="12" customFormat="1" ht="11.25">
      <c r="B160" s="160"/>
      <c r="D160" s="150" t="s">
        <v>312</v>
      </c>
      <c r="E160" s="161" t="s">
        <v>1</v>
      </c>
      <c r="F160" s="162" t="s">
        <v>2167</v>
      </c>
      <c r="H160" s="163">
        <v>25.2</v>
      </c>
      <c r="I160" s="164"/>
      <c r="L160" s="160"/>
      <c r="M160" s="165"/>
      <c r="T160" s="166"/>
      <c r="AT160" s="161" t="s">
        <v>312</v>
      </c>
      <c r="AU160" s="161" t="s">
        <v>89</v>
      </c>
      <c r="AV160" s="12" t="s">
        <v>89</v>
      </c>
      <c r="AW160" s="12" t="s">
        <v>35</v>
      </c>
      <c r="AX160" s="12" t="s">
        <v>86</v>
      </c>
      <c r="AY160" s="161" t="s">
        <v>151</v>
      </c>
    </row>
    <row r="161" spans="2:65" s="1" customFormat="1" ht="16.5" customHeight="1">
      <c r="B161" s="136"/>
      <c r="C161" s="137" t="s">
        <v>191</v>
      </c>
      <c r="D161" s="137" t="s">
        <v>154</v>
      </c>
      <c r="E161" s="138" t="s">
        <v>2168</v>
      </c>
      <c r="F161" s="139" t="s">
        <v>2169</v>
      </c>
      <c r="G161" s="140" t="s">
        <v>363</v>
      </c>
      <c r="H161" s="141">
        <v>4</v>
      </c>
      <c r="I161" s="142"/>
      <c r="J161" s="143">
        <f>ROUND(I161*H161,2)</f>
        <v>0</v>
      </c>
      <c r="K161" s="139" t="s">
        <v>310</v>
      </c>
      <c r="L161" s="32"/>
      <c r="M161" s="144" t="s">
        <v>1</v>
      </c>
      <c r="N161" s="145" t="s">
        <v>44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158</v>
      </c>
      <c r="AT161" s="148" t="s">
        <v>154</v>
      </c>
      <c r="AU161" s="148" t="s">
        <v>89</v>
      </c>
      <c r="AY161" s="16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86</v>
      </c>
      <c r="BK161" s="149">
        <f>ROUND(I161*H161,2)</f>
        <v>0</v>
      </c>
      <c r="BL161" s="16" t="s">
        <v>158</v>
      </c>
      <c r="BM161" s="148" t="s">
        <v>2170</v>
      </c>
    </row>
    <row r="162" spans="2:65" s="1" customFormat="1" ht="16.5" customHeight="1">
      <c r="B162" s="136"/>
      <c r="C162" s="137" t="s">
        <v>195</v>
      </c>
      <c r="D162" s="137" t="s">
        <v>154</v>
      </c>
      <c r="E162" s="138" t="s">
        <v>2171</v>
      </c>
      <c r="F162" s="139" t="s">
        <v>2172</v>
      </c>
      <c r="G162" s="140" t="s">
        <v>363</v>
      </c>
      <c r="H162" s="141">
        <v>4</v>
      </c>
      <c r="I162" s="142"/>
      <c r="J162" s="143">
        <f>ROUND(I162*H162,2)</f>
        <v>0</v>
      </c>
      <c r="K162" s="139" t="s">
        <v>310</v>
      </c>
      <c r="L162" s="32"/>
      <c r="M162" s="144" t="s">
        <v>1</v>
      </c>
      <c r="N162" s="145" t="s">
        <v>44</v>
      </c>
      <c r="P162" s="146">
        <f>O162*H162</f>
        <v>0</v>
      </c>
      <c r="Q162" s="146">
        <v>4.4400000000000004E-3</v>
      </c>
      <c r="R162" s="146">
        <f>Q162*H162</f>
        <v>1.7760000000000001E-2</v>
      </c>
      <c r="S162" s="146">
        <v>0</v>
      </c>
      <c r="T162" s="147">
        <f>S162*H162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86</v>
      </c>
      <c r="BK162" s="149">
        <f>ROUND(I162*H162,2)</f>
        <v>0</v>
      </c>
      <c r="BL162" s="16" t="s">
        <v>158</v>
      </c>
      <c r="BM162" s="148" t="s">
        <v>2173</v>
      </c>
    </row>
    <row r="163" spans="2:65" s="12" customFormat="1" ht="11.25">
      <c r="B163" s="160"/>
      <c r="D163" s="150" t="s">
        <v>312</v>
      </c>
      <c r="E163" s="161" t="s">
        <v>1</v>
      </c>
      <c r="F163" s="162" t="s">
        <v>2174</v>
      </c>
      <c r="H163" s="163">
        <v>4</v>
      </c>
      <c r="I163" s="164"/>
      <c r="L163" s="160"/>
      <c r="M163" s="165"/>
      <c r="T163" s="166"/>
      <c r="AT163" s="161" t="s">
        <v>312</v>
      </c>
      <c r="AU163" s="161" t="s">
        <v>89</v>
      </c>
      <c r="AV163" s="12" t="s">
        <v>89</v>
      </c>
      <c r="AW163" s="12" t="s">
        <v>35</v>
      </c>
      <c r="AX163" s="12" t="s">
        <v>86</v>
      </c>
      <c r="AY163" s="161" t="s">
        <v>151</v>
      </c>
    </row>
    <row r="164" spans="2:65" s="1" customFormat="1" ht="16.5" customHeight="1">
      <c r="B164" s="136"/>
      <c r="C164" s="137" t="s">
        <v>8</v>
      </c>
      <c r="D164" s="137" t="s">
        <v>154</v>
      </c>
      <c r="E164" s="138" t="s">
        <v>347</v>
      </c>
      <c r="F164" s="139" t="s">
        <v>348</v>
      </c>
      <c r="G164" s="140" t="s">
        <v>349</v>
      </c>
      <c r="H164" s="141">
        <v>137.6</v>
      </c>
      <c r="I164" s="142"/>
      <c r="J164" s="143">
        <f>ROUND(I164*H164,2)</f>
        <v>0</v>
      </c>
      <c r="K164" s="139" t="s">
        <v>310</v>
      </c>
      <c r="L164" s="32"/>
      <c r="M164" s="144" t="s">
        <v>1</v>
      </c>
      <c r="N164" s="145" t="s">
        <v>44</v>
      </c>
      <c r="P164" s="146">
        <f>O164*H164</f>
        <v>0</v>
      </c>
      <c r="Q164" s="146">
        <v>0.15478</v>
      </c>
      <c r="R164" s="146">
        <f>Q164*H164</f>
        <v>21.297727999999999</v>
      </c>
      <c r="S164" s="146">
        <v>0</v>
      </c>
      <c r="T164" s="147">
        <f>S164*H164</f>
        <v>0</v>
      </c>
      <c r="AR164" s="148" t="s">
        <v>158</v>
      </c>
      <c r="AT164" s="148" t="s">
        <v>154</v>
      </c>
      <c r="AU164" s="148" t="s">
        <v>89</v>
      </c>
      <c r="AY164" s="16" t="s">
        <v>151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86</v>
      </c>
      <c r="BK164" s="149">
        <f>ROUND(I164*H164,2)</f>
        <v>0</v>
      </c>
      <c r="BL164" s="16" t="s">
        <v>158</v>
      </c>
      <c r="BM164" s="148" t="s">
        <v>2175</v>
      </c>
    </row>
    <row r="165" spans="2:65" s="12" customFormat="1" ht="11.25">
      <c r="B165" s="160"/>
      <c r="D165" s="150" t="s">
        <v>312</v>
      </c>
      <c r="E165" s="161" t="s">
        <v>1</v>
      </c>
      <c r="F165" s="162" t="s">
        <v>2176</v>
      </c>
      <c r="H165" s="163">
        <v>137.6</v>
      </c>
      <c r="I165" s="164"/>
      <c r="L165" s="160"/>
      <c r="M165" s="165"/>
      <c r="T165" s="166"/>
      <c r="AT165" s="161" t="s">
        <v>312</v>
      </c>
      <c r="AU165" s="161" t="s">
        <v>89</v>
      </c>
      <c r="AV165" s="12" t="s">
        <v>89</v>
      </c>
      <c r="AW165" s="12" t="s">
        <v>35</v>
      </c>
      <c r="AX165" s="12" t="s">
        <v>86</v>
      </c>
      <c r="AY165" s="161" t="s">
        <v>151</v>
      </c>
    </row>
    <row r="166" spans="2:65" s="1" customFormat="1" ht="16.5" customHeight="1">
      <c r="B166" s="136"/>
      <c r="C166" s="137" t="s">
        <v>204</v>
      </c>
      <c r="D166" s="137" t="s">
        <v>154</v>
      </c>
      <c r="E166" s="138" t="s">
        <v>1521</v>
      </c>
      <c r="F166" s="139" t="s">
        <v>1522</v>
      </c>
      <c r="G166" s="140" t="s">
        <v>349</v>
      </c>
      <c r="H166" s="141">
        <v>74</v>
      </c>
      <c r="I166" s="142"/>
      <c r="J166" s="143">
        <f>ROUND(I166*H166,2)</f>
        <v>0</v>
      </c>
      <c r="K166" s="139" t="s">
        <v>310</v>
      </c>
      <c r="L166" s="32"/>
      <c r="M166" s="144" t="s">
        <v>1</v>
      </c>
      <c r="N166" s="145" t="s">
        <v>44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158</v>
      </c>
      <c r="AT166" s="148" t="s">
        <v>154</v>
      </c>
      <c r="AU166" s="148" t="s">
        <v>89</v>
      </c>
      <c r="AY166" s="16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86</v>
      </c>
      <c r="BK166" s="149">
        <f>ROUND(I166*H166,2)</f>
        <v>0</v>
      </c>
      <c r="BL166" s="16" t="s">
        <v>158</v>
      </c>
      <c r="BM166" s="148" t="s">
        <v>2177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2178</v>
      </c>
      <c r="H167" s="163">
        <v>74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86</v>
      </c>
      <c r="AY167" s="161" t="s">
        <v>151</v>
      </c>
    </row>
    <row r="168" spans="2:65" s="1" customFormat="1" ht="16.5" customHeight="1">
      <c r="B168" s="136"/>
      <c r="C168" s="137" t="s">
        <v>208</v>
      </c>
      <c r="D168" s="137" t="s">
        <v>154</v>
      </c>
      <c r="E168" s="138" t="s">
        <v>1534</v>
      </c>
      <c r="F168" s="139" t="s">
        <v>2179</v>
      </c>
      <c r="G168" s="140" t="s">
        <v>377</v>
      </c>
      <c r="H168" s="141">
        <v>1.4750000000000001</v>
      </c>
      <c r="I168" s="142"/>
      <c r="J168" s="143">
        <f>ROUND(I168*H168,2)</f>
        <v>0</v>
      </c>
      <c r="K168" s="139" t="s">
        <v>1</v>
      </c>
      <c r="L168" s="32"/>
      <c r="M168" s="144" t="s">
        <v>1</v>
      </c>
      <c r="N168" s="145" t="s">
        <v>44</v>
      </c>
      <c r="P168" s="146">
        <f>O168*H168</f>
        <v>0</v>
      </c>
      <c r="Q168" s="146">
        <v>1</v>
      </c>
      <c r="R168" s="146">
        <f>Q168*H168</f>
        <v>1.4750000000000001</v>
      </c>
      <c r="S168" s="146">
        <v>0</v>
      </c>
      <c r="T168" s="147">
        <f>S168*H168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86</v>
      </c>
      <c r="BK168" s="149">
        <f>ROUND(I168*H168,2)</f>
        <v>0</v>
      </c>
      <c r="BL168" s="16" t="s">
        <v>158</v>
      </c>
      <c r="BM168" s="148" t="s">
        <v>2180</v>
      </c>
    </row>
    <row r="169" spans="2:65" s="12" customFormat="1" ht="11.25">
      <c r="B169" s="160"/>
      <c r="D169" s="150" t="s">
        <v>312</v>
      </c>
      <c r="E169" s="161" t="s">
        <v>1</v>
      </c>
      <c r="F169" s="162" t="s">
        <v>2181</v>
      </c>
      <c r="H169" s="163">
        <v>1.4750000000000001</v>
      </c>
      <c r="I169" s="164"/>
      <c r="L169" s="160"/>
      <c r="M169" s="165"/>
      <c r="T169" s="166"/>
      <c r="AT169" s="161" t="s">
        <v>312</v>
      </c>
      <c r="AU169" s="161" t="s">
        <v>89</v>
      </c>
      <c r="AV169" s="12" t="s">
        <v>89</v>
      </c>
      <c r="AW169" s="12" t="s">
        <v>35</v>
      </c>
      <c r="AX169" s="12" t="s">
        <v>86</v>
      </c>
      <c r="AY169" s="161" t="s">
        <v>151</v>
      </c>
    </row>
    <row r="170" spans="2:65" s="1" customFormat="1" ht="16.5" customHeight="1">
      <c r="B170" s="136"/>
      <c r="C170" s="137" t="s">
        <v>212</v>
      </c>
      <c r="D170" s="137" t="s">
        <v>154</v>
      </c>
      <c r="E170" s="138" t="s">
        <v>361</v>
      </c>
      <c r="F170" s="139" t="s">
        <v>362</v>
      </c>
      <c r="G170" s="140" t="s">
        <v>363</v>
      </c>
      <c r="H170" s="141">
        <v>596.70000000000005</v>
      </c>
      <c r="I170" s="142"/>
      <c r="J170" s="143">
        <f>ROUND(I170*H170,2)</f>
        <v>0</v>
      </c>
      <c r="K170" s="139" t="s">
        <v>310</v>
      </c>
      <c r="L170" s="32"/>
      <c r="M170" s="144" t="s">
        <v>1</v>
      </c>
      <c r="N170" s="145" t="s">
        <v>44</v>
      </c>
      <c r="P170" s="146">
        <f>O170*H170</f>
        <v>0</v>
      </c>
      <c r="Q170" s="146">
        <v>1.4999999999999999E-4</v>
      </c>
      <c r="R170" s="146">
        <f>Q170*H170</f>
        <v>8.9505000000000001E-2</v>
      </c>
      <c r="S170" s="146">
        <v>0</v>
      </c>
      <c r="T170" s="147">
        <f>S170*H170</f>
        <v>0</v>
      </c>
      <c r="AR170" s="148" t="s">
        <v>158</v>
      </c>
      <c r="AT170" s="148" t="s">
        <v>154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2182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2183</v>
      </c>
      <c r="H171" s="163">
        <v>596.70000000000005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86</v>
      </c>
      <c r="AY171" s="161" t="s">
        <v>151</v>
      </c>
    </row>
    <row r="172" spans="2:65" s="1" customFormat="1" ht="16.5" customHeight="1">
      <c r="B172" s="136"/>
      <c r="C172" s="137" t="s">
        <v>216</v>
      </c>
      <c r="D172" s="137" t="s">
        <v>154</v>
      </c>
      <c r="E172" s="138" t="s">
        <v>369</v>
      </c>
      <c r="F172" s="139" t="s">
        <v>370</v>
      </c>
      <c r="G172" s="140" t="s">
        <v>363</v>
      </c>
      <c r="H172" s="141">
        <v>596.70000000000005</v>
      </c>
      <c r="I172" s="142"/>
      <c r="J172" s="143">
        <f>ROUND(I172*H172,2)</f>
        <v>0</v>
      </c>
      <c r="K172" s="139" t="s">
        <v>310</v>
      </c>
      <c r="L172" s="32"/>
      <c r="M172" s="144" t="s">
        <v>1</v>
      </c>
      <c r="N172" s="145" t="s">
        <v>44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158</v>
      </c>
      <c r="AT172" s="148" t="s">
        <v>154</v>
      </c>
      <c r="AU172" s="148" t="s">
        <v>89</v>
      </c>
      <c r="AY172" s="16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6" t="s">
        <v>86</v>
      </c>
      <c r="BK172" s="149">
        <f>ROUND(I172*H172,2)</f>
        <v>0</v>
      </c>
      <c r="BL172" s="16" t="s">
        <v>158</v>
      </c>
      <c r="BM172" s="148" t="s">
        <v>2184</v>
      </c>
    </row>
    <row r="173" spans="2:65" s="12" customFormat="1" ht="11.25">
      <c r="B173" s="160"/>
      <c r="D173" s="150" t="s">
        <v>312</v>
      </c>
      <c r="E173" s="161" t="s">
        <v>1</v>
      </c>
      <c r="F173" s="162" t="s">
        <v>2183</v>
      </c>
      <c r="H173" s="163">
        <v>596.70000000000005</v>
      </c>
      <c r="I173" s="164"/>
      <c r="L173" s="160"/>
      <c r="M173" s="165"/>
      <c r="T173" s="166"/>
      <c r="AT173" s="161" t="s">
        <v>312</v>
      </c>
      <c r="AU173" s="161" t="s">
        <v>89</v>
      </c>
      <c r="AV173" s="12" t="s">
        <v>89</v>
      </c>
      <c r="AW173" s="12" t="s">
        <v>35</v>
      </c>
      <c r="AX173" s="12" t="s">
        <v>86</v>
      </c>
      <c r="AY173" s="161" t="s">
        <v>151</v>
      </c>
    </row>
    <row r="174" spans="2:65" s="1" customFormat="1" ht="16.5" customHeight="1">
      <c r="B174" s="136"/>
      <c r="C174" s="174" t="s">
        <v>220</v>
      </c>
      <c r="D174" s="174" t="s">
        <v>374</v>
      </c>
      <c r="E174" s="175" t="s">
        <v>375</v>
      </c>
      <c r="F174" s="176" t="s">
        <v>376</v>
      </c>
      <c r="G174" s="177" t="s">
        <v>377</v>
      </c>
      <c r="H174" s="178">
        <v>73.691999999999993</v>
      </c>
      <c r="I174" s="179"/>
      <c r="J174" s="180">
        <f>ROUND(I174*H174,2)</f>
        <v>0</v>
      </c>
      <c r="K174" s="176" t="s">
        <v>1</v>
      </c>
      <c r="L174" s="181"/>
      <c r="M174" s="182" t="s">
        <v>1</v>
      </c>
      <c r="N174" s="183" t="s">
        <v>44</v>
      </c>
      <c r="P174" s="146">
        <f>O174*H174</f>
        <v>0</v>
      </c>
      <c r="Q174" s="146">
        <v>1</v>
      </c>
      <c r="R174" s="146">
        <f>Q174*H174</f>
        <v>73.691999999999993</v>
      </c>
      <c r="S174" s="146">
        <v>0</v>
      </c>
      <c r="T174" s="147">
        <f>S174*H174</f>
        <v>0</v>
      </c>
      <c r="AR174" s="148" t="s">
        <v>183</v>
      </c>
      <c r="AT174" s="148" t="s">
        <v>374</v>
      </c>
      <c r="AU174" s="148" t="s">
        <v>89</v>
      </c>
      <c r="AY174" s="16" t="s">
        <v>151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86</v>
      </c>
      <c r="BK174" s="149">
        <f>ROUND(I174*H174,2)</f>
        <v>0</v>
      </c>
      <c r="BL174" s="16" t="s">
        <v>158</v>
      </c>
      <c r="BM174" s="148" t="s">
        <v>2185</v>
      </c>
    </row>
    <row r="175" spans="2:65" s="12" customFormat="1" ht="11.25">
      <c r="B175" s="160"/>
      <c r="D175" s="150" t="s">
        <v>312</v>
      </c>
      <c r="E175" s="161" t="s">
        <v>1</v>
      </c>
      <c r="F175" s="162" t="s">
        <v>2186</v>
      </c>
      <c r="H175" s="163">
        <v>73.691999999999993</v>
      </c>
      <c r="I175" s="164"/>
      <c r="L175" s="160"/>
      <c r="M175" s="165"/>
      <c r="T175" s="166"/>
      <c r="AT175" s="161" t="s">
        <v>312</v>
      </c>
      <c r="AU175" s="161" t="s">
        <v>89</v>
      </c>
      <c r="AV175" s="12" t="s">
        <v>89</v>
      </c>
      <c r="AW175" s="12" t="s">
        <v>35</v>
      </c>
      <c r="AX175" s="12" t="s">
        <v>86</v>
      </c>
      <c r="AY175" s="161" t="s">
        <v>151</v>
      </c>
    </row>
    <row r="176" spans="2:65" s="1" customFormat="1" ht="21.75" customHeight="1">
      <c r="B176" s="136"/>
      <c r="C176" s="137" t="s">
        <v>224</v>
      </c>
      <c r="D176" s="137" t="s">
        <v>154</v>
      </c>
      <c r="E176" s="138" t="s">
        <v>1189</v>
      </c>
      <c r="F176" s="139" t="s">
        <v>1190</v>
      </c>
      <c r="G176" s="140" t="s">
        <v>363</v>
      </c>
      <c r="H176" s="141">
        <v>395.1</v>
      </c>
      <c r="I176" s="142"/>
      <c r="J176" s="143">
        <f>ROUND(I176*H176,2)</f>
        <v>0</v>
      </c>
      <c r="K176" s="139" t="s">
        <v>310</v>
      </c>
      <c r="L176" s="32"/>
      <c r="M176" s="144" t="s">
        <v>1</v>
      </c>
      <c r="N176" s="145" t="s">
        <v>44</v>
      </c>
      <c r="P176" s="146">
        <f>O176*H176</f>
        <v>0</v>
      </c>
      <c r="Q176" s="146">
        <v>9.0000000000000006E-5</v>
      </c>
      <c r="R176" s="146">
        <f>Q176*H176</f>
        <v>3.5559000000000007E-2</v>
      </c>
      <c r="S176" s="146">
        <v>0</v>
      </c>
      <c r="T176" s="147">
        <f>S176*H176</f>
        <v>0</v>
      </c>
      <c r="AR176" s="148" t="s">
        <v>158</v>
      </c>
      <c r="AT176" s="148" t="s">
        <v>154</v>
      </c>
      <c r="AU176" s="148" t="s">
        <v>89</v>
      </c>
      <c r="AY176" s="16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86</v>
      </c>
      <c r="BK176" s="149">
        <f>ROUND(I176*H176,2)</f>
        <v>0</v>
      </c>
      <c r="BL176" s="16" t="s">
        <v>158</v>
      </c>
      <c r="BM176" s="148" t="s">
        <v>2187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2188</v>
      </c>
      <c r="H177" s="163">
        <v>395.1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86</v>
      </c>
      <c r="AY177" s="161" t="s">
        <v>151</v>
      </c>
    </row>
    <row r="178" spans="2:65" s="1" customFormat="1" ht="16.5" customHeight="1">
      <c r="B178" s="136"/>
      <c r="C178" s="137" t="s">
        <v>229</v>
      </c>
      <c r="D178" s="137" t="s">
        <v>154</v>
      </c>
      <c r="E178" s="138" t="s">
        <v>2189</v>
      </c>
      <c r="F178" s="139" t="s">
        <v>2190</v>
      </c>
      <c r="G178" s="140" t="s">
        <v>354</v>
      </c>
      <c r="H178" s="141">
        <v>24</v>
      </c>
      <c r="I178" s="142"/>
      <c r="J178" s="143">
        <f>ROUND(I178*H178,2)</f>
        <v>0</v>
      </c>
      <c r="K178" s="139" t="s">
        <v>1</v>
      </c>
      <c r="L178" s="32"/>
      <c r="M178" s="144" t="s">
        <v>1</v>
      </c>
      <c r="N178" s="145" t="s">
        <v>44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158</v>
      </c>
      <c r="AT178" s="148" t="s">
        <v>154</v>
      </c>
      <c r="AU178" s="148" t="s">
        <v>89</v>
      </c>
      <c r="AY178" s="16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86</v>
      </c>
      <c r="BK178" s="149">
        <f>ROUND(I178*H178,2)</f>
        <v>0</v>
      </c>
      <c r="BL178" s="16" t="s">
        <v>158</v>
      </c>
      <c r="BM178" s="148" t="s">
        <v>2191</v>
      </c>
    </row>
    <row r="179" spans="2:65" s="1" customFormat="1" ht="19.5">
      <c r="B179" s="32"/>
      <c r="D179" s="150" t="s">
        <v>167</v>
      </c>
      <c r="F179" s="151" t="s">
        <v>1721</v>
      </c>
      <c r="I179" s="152"/>
      <c r="L179" s="32"/>
      <c r="M179" s="153"/>
      <c r="T179" s="56"/>
      <c r="AT179" s="16" t="s">
        <v>167</v>
      </c>
      <c r="AU179" s="16" t="s">
        <v>89</v>
      </c>
    </row>
    <row r="180" spans="2:65" s="1" customFormat="1" ht="21.75" customHeight="1">
      <c r="B180" s="136"/>
      <c r="C180" s="137" t="s">
        <v>236</v>
      </c>
      <c r="D180" s="137" t="s">
        <v>154</v>
      </c>
      <c r="E180" s="138" t="s">
        <v>2192</v>
      </c>
      <c r="F180" s="139" t="s">
        <v>2193</v>
      </c>
      <c r="G180" s="140" t="s">
        <v>354</v>
      </c>
      <c r="H180" s="141">
        <v>79.2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3.3E-4</v>
      </c>
      <c r="R180" s="146">
        <f>Q180*H180</f>
        <v>2.6136E-2</v>
      </c>
      <c r="S180" s="146">
        <v>0</v>
      </c>
      <c r="T180" s="147">
        <f>S180*H180</f>
        <v>0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2194</v>
      </c>
    </row>
    <row r="181" spans="2:65" s="12" customFormat="1" ht="11.25">
      <c r="B181" s="160"/>
      <c r="D181" s="150" t="s">
        <v>312</v>
      </c>
      <c r="E181" s="161" t="s">
        <v>1</v>
      </c>
      <c r="F181" s="162" t="s">
        <v>2195</v>
      </c>
      <c r="H181" s="163">
        <v>79.2</v>
      </c>
      <c r="I181" s="164"/>
      <c r="L181" s="160"/>
      <c r="M181" s="165"/>
      <c r="T181" s="166"/>
      <c r="AT181" s="161" t="s">
        <v>312</v>
      </c>
      <c r="AU181" s="161" t="s">
        <v>89</v>
      </c>
      <c r="AV181" s="12" t="s">
        <v>89</v>
      </c>
      <c r="AW181" s="12" t="s">
        <v>35</v>
      </c>
      <c r="AX181" s="12" t="s">
        <v>86</v>
      </c>
      <c r="AY181" s="161" t="s">
        <v>151</v>
      </c>
    </row>
    <row r="182" spans="2:65" s="1" customFormat="1" ht="16.5" customHeight="1">
      <c r="B182" s="136"/>
      <c r="C182" s="137" t="s">
        <v>7</v>
      </c>
      <c r="D182" s="137" t="s">
        <v>154</v>
      </c>
      <c r="E182" s="138" t="s">
        <v>2196</v>
      </c>
      <c r="F182" s="139" t="s">
        <v>2197</v>
      </c>
      <c r="G182" s="140" t="s">
        <v>349</v>
      </c>
      <c r="H182" s="141">
        <v>264</v>
      </c>
      <c r="I182" s="142"/>
      <c r="J182" s="143">
        <f>ROUND(I182*H182,2)</f>
        <v>0</v>
      </c>
      <c r="K182" s="139" t="s">
        <v>1</v>
      </c>
      <c r="L182" s="32"/>
      <c r="M182" s="144" t="s">
        <v>1</v>
      </c>
      <c r="N182" s="145" t="s">
        <v>44</v>
      </c>
      <c r="P182" s="146">
        <f>O182*H182</f>
        <v>0</v>
      </c>
      <c r="Q182" s="146">
        <v>3.363E-2</v>
      </c>
      <c r="R182" s="146">
        <f>Q182*H182</f>
        <v>8.8783200000000004</v>
      </c>
      <c r="S182" s="146">
        <v>0</v>
      </c>
      <c r="T182" s="147">
        <f>S182*H182</f>
        <v>0</v>
      </c>
      <c r="AR182" s="148" t="s">
        <v>158</v>
      </c>
      <c r="AT182" s="148" t="s">
        <v>154</v>
      </c>
      <c r="AU182" s="148" t="s">
        <v>89</v>
      </c>
      <c r="AY182" s="16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86</v>
      </c>
      <c r="BK182" s="149">
        <f>ROUND(I182*H182,2)</f>
        <v>0</v>
      </c>
      <c r="BL182" s="16" t="s">
        <v>158</v>
      </c>
      <c r="BM182" s="148" t="s">
        <v>2198</v>
      </c>
    </row>
    <row r="183" spans="2:65" s="12" customFormat="1" ht="11.25">
      <c r="B183" s="160"/>
      <c r="D183" s="150" t="s">
        <v>312</v>
      </c>
      <c r="E183" s="161" t="s">
        <v>1</v>
      </c>
      <c r="F183" s="162" t="s">
        <v>2199</v>
      </c>
      <c r="H183" s="163">
        <v>128</v>
      </c>
      <c r="I183" s="164"/>
      <c r="L183" s="160"/>
      <c r="M183" s="165"/>
      <c r="T183" s="166"/>
      <c r="AT183" s="161" t="s">
        <v>312</v>
      </c>
      <c r="AU183" s="161" t="s">
        <v>89</v>
      </c>
      <c r="AV183" s="12" t="s">
        <v>89</v>
      </c>
      <c r="AW183" s="12" t="s">
        <v>35</v>
      </c>
      <c r="AX183" s="12" t="s">
        <v>79</v>
      </c>
      <c r="AY183" s="161" t="s">
        <v>151</v>
      </c>
    </row>
    <row r="184" spans="2:65" s="12" customFormat="1" ht="11.25">
      <c r="B184" s="160"/>
      <c r="D184" s="150" t="s">
        <v>312</v>
      </c>
      <c r="E184" s="161" t="s">
        <v>1</v>
      </c>
      <c r="F184" s="162" t="s">
        <v>2200</v>
      </c>
      <c r="H184" s="163">
        <v>136</v>
      </c>
      <c r="I184" s="164"/>
      <c r="L184" s="160"/>
      <c r="M184" s="165"/>
      <c r="T184" s="166"/>
      <c r="AT184" s="161" t="s">
        <v>312</v>
      </c>
      <c r="AU184" s="161" t="s">
        <v>89</v>
      </c>
      <c r="AV184" s="12" t="s">
        <v>89</v>
      </c>
      <c r="AW184" s="12" t="s">
        <v>35</v>
      </c>
      <c r="AX184" s="12" t="s">
        <v>79</v>
      </c>
      <c r="AY184" s="161" t="s">
        <v>151</v>
      </c>
    </row>
    <row r="185" spans="2:65" s="13" customFormat="1" ht="11.25">
      <c r="B185" s="167"/>
      <c r="D185" s="150" t="s">
        <v>312</v>
      </c>
      <c r="E185" s="168" t="s">
        <v>1</v>
      </c>
      <c r="F185" s="169" t="s">
        <v>320</v>
      </c>
      <c r="H185" s="170">
        <v>264</v>
      </c>
      <c r="I185" s="171"/>
      <c r="L185" s="167"/>
      <c r="M185" s="172"/>
      <c r="T185" s="173"/>
      <c r="AT185" s="168" t="s">
        <v>312</v>
      </c>
      <c r="AU185" s="168" t="s">
        <v>89</v>
      </c>
      <c r="AV185" s="13" t="s">
        <v>158</v>
      </c>
      <c r="AW185" s="13" t="s">
        <v>35</v>
      </c>
      <c r="AX185" s="13" t="s">
        <v>86</v>
      </c>
      <c r="AY185" s="168" t="s">
        <v>151</v>
      </c>
    </row>
    <row r="186" spans="2:65" s="1" customFormat="1" ht="16.5" customHeight="1">
      <c r="B186" s="136"/>
      <c r="C186" s="137" t="s">
        <v>245</v>
      </c>
      <c r="D186" s="137" t="s">
        <v>154</v>
      </c>
      <c r="E186" s="138" t="s">
        <v>394</v>
      </c>
      <c r="F186" s="139" t="s">
        <v>395</v>
      </c>
      <c r="G186" s="140" t="s">
        <v>349</v>
      </c>
      <c r="H186" s="141">
        <v>264</v>
      </c>
      <c r="I186" s="142"/>
      <c r="J186" s="143">
        <f>ROUND(I186*H186,2)</f>
        <v>0</v>
      </c>
      <c r="K186" s="139" t="s">
        <v>310</v>
      </c>
      <c r="L186" s="32"/>
      <c r="M186" s="144" t="s">
        <v>1</v>
      </c>
      <c r="N186" s="145" t="s">
        <v>44</v>
      </c>
      <c r="P186" s="146">
        <f>O186*H186</f>
        <v>0</v>
      </c>
      <c r="Q186" s="146">
        <v>3.6999999999999999E-4</v>
      </c>
      <c r="R186" s="146">
        <f>Q186*H186</f>
        <v>9.7680000000000003E-2</v>
      </c>
      <c r="S186" s="146">
        <v>0</v>
      </c>
      <c r="T186" s="147">
        <f>S186*H186</f>
        <v>0</v>
      </c>
      <c r="AR186" s="148" t="s">
        <v>158</v>
      </c>
      <c r="AT186" s="148" t="s">
        <v>154</v>
      </c>
      <c r="AU186" s="148" t="s">
        <v>89</v>
      </c>
      <c r="AY186" s="16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86</v>
      </c>
      <c r="BK186" s="149">
        <f>ROUND(I186*H186,2)</f>
        <v>0</v>
      </c>
      <c r="BL186" s="16" t="s">
        <v>158</v>
      </c>
      <c r="BM186" s="148" t="s">
        <v>2201</v>
      </c>
    </row>
    <row r="187" spans="2:65" s="12" customFormat="1" ht="11.25">
      <c r="B187" s="160"/>
      <c r="D187" s="150" t="s">
        <v>312</v>
      </c>
      <c r="E187" s="161" t="s">
        <v>1</v>
      </c>
      <c r="F187" s="162" t="s">
        <v>2202</v>
      </c>
      <c r="H187" s="163">
        <v>264</v>
      </c>
      <c r="I187" s="164"/>
      <c r="L187" s="160"/>
      <c r="M187" s="165"/>
      <c r="T187" s="166"/>
      <c r="AT187" s="161" t="s">
        <v>312</v>
      </c>
      <c r="AU187" s="161" t="s">
        <v>89</v>
      </c>
      <c r="AV187" s="12" t="s">
        <v>89</v>
      </c>
      <c r="AW187" s="12" t="s">
        <v>35</v>
      </c>
      <c r="AX187" s="12" t="s">
        <v>86</v>
      </c>
      <c r="AY187" s="161" t="s">
        <v>151</v>
      </c>
    </row>
    <row r="188" spans="2:65" s="1" customFormat="1" ht="16.5" customHeight="1">
      <c r="B188" s="136"/>
      <c r="C188" s="137" t="s">
        <v>251</v>
      </c>
      <c r="D188" s="137" t="s">
        <v>154</v>
      </c>
      <c r="E188" s="138" t="s">
        <v>397</v>
      </c>
      <c r="F188" s="139" t="s">
        <v>398</v>
      </c>
      <c r="G188" s="140" t="s">
        <v>354</v>
      </c>
      <c r="H188" s="141">
        <v>33</v>
      </c>
      <c r="I188" s="142"/>
      <c r="J188" s="143">
        <f>ROUND(I188*H188,2)</f>
        <v>0</v>
      </c>
      <c r="K188" s="139" t="s">
        <v>310</v>
      </c>
      <c r="L188" s="32"/>
      <c r="M188" s="144" t="s">
        <v>1</v>
      </c>
      <c r="N188" s="145" t="s">
        <v>44</v>
      </c>
      <c r="P188" s="146">
        <f>O188*H188</f>
        <v>0</v>
      </c>
      <c r="Q188" s="146">
        <v>3.6900000000000001E-3</v>
      </c>
      <c r="R188" s="146">
        <f>Q188*H188</f>
        <v>0.12177</v>
      </c>
      <c r="S188" s="146">
        <v>0</v>
      </c>
      <c r="T188" s="147">
        <f>S188*H188</f>
        <v>0</v>
      </c>
      <c r="AR188" s="148" t="s">
        <v>158</v>
      </c>
      <c r="AT188" s="148" t="s">
        <v>154</v>
      </c>
      <c r="AU188" s="148" t="s">
        <v>89</v>
      </c>
      <c r="AY188" s="16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86</v>
      </c>
      <c r="BK188" s="149">
        <f>ROUND(I188*H188,2)</f>
        <v>0</v>
      </c>
      <c r="BL188" s="16" t="s">
        <v>158</v>
      </c>
      <c r="BM188" s="148" t="s">
        <v>2203</v>
      </c>
    </row>
    <row r="189" spans="2:65" s="12" customFormat="1" ht="11.25">
      <c r="B189" s="160"/>
      <c r="D189" s="150" t="s">
        <v>312</v>
      </c>
      <c r="E189" s="161" t="s">
        <v>1</v>
      </c>
      <c r="F189" s="162" t="s">
        <v>2204</v>
      </c>
      <c r="H189" s="163">
        <v>33</v>
      </c>
      <c r="I189" s="164"/>
      <c r="L189" s="160"/>
      <c r="M189" s="165"/>
      <c r="T189" s="166"/>
      <c r="AT189" s="161" t="s">
        <v>312</v>
      </c>
      <c r="AU189" s="161" t="s">
        <v>89</v>
      </c>
      <c r="AV189" s="12" t="s">
        <v>89</v>
      </c>
      <c r="AW189" s="12" t="s">
        <v>35</v>
      </c>
      <c r="AX189" s="12" t="s">
        <v>86</v>
      </c>
      <c r="AY189" s="161" t="s">
        <v>151</v>
      </c>
    </row>
    <row r="190" spans="2:65" s="1" customFormat="1" ht="16.5" customHeight="1">
      <c r="B190" s="136"/>
      <c r="C190" s="174" t="s">
        <v>255</v>
      </c>
      <c r="D190" s="174" t="s">
        <v>374</v>
      </c>
      <c r="E190" s="175" t="s">
        <v>401</v>
      </c>
      <c r="F190" s="176" t="s">
        <v>402</v>
      </c>
      <c r="G190" s="177" t="s">
        <v>349</v>
      </c>
      <c r="H190" s="178">
        <v>264</v>
      </c>
      <c r="I190" s="179"/>
      <c r="J190" s="180">
        <f>ROUND(I190*H190,2)</f>
        <v>0</v>
      </c>
      <c r="K190" s="176" t="s">
        <v>310</v>
      </c>
      <c r="L190" s="181"/>
      <c r="M190" s="182" t="s">
        <v>1</v>
      </c>
      <c r="N190" s="183" t="s">
        <v>44</v>
      </c>
      <c r="P190" s="146">
        <f>O190*H190</f>
        <v>0</v>
      </c>
      <c r="Q190" s="146">
        <v>9.8700000000000003E-3</v>
      </c>
      <c r="R190" s="146">
        <f>Q190*H190</f>
        <v>2.60568</v>
      </c>
      <c r="S190" s="146">
        <v>0</v>
      </c>
      <c r="T190" s="147">
        <f>S190*H190</f>
        <v>0</v>
      </c>
      <c r="AR190" s="148" t="s">
        <v>183</v>
      </c>
      <c r="AT190" s="148" t="s">
        <v>374</v>
      </c>
      <c r="AU190" s="148" t="s">
        <v>89</v>
      </c>
      <c r="AY190" s="16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86</v>
      </c>
      <c r="BK190" s="149">
        <f>ROUND(I190*H190,2)</f>
        <v>0</v>
      </c>
      <c r="BL190" s="16" t="s">
        <v>158</v>
      </c>
      <c r="BM190" s="148" t="s">
        <v>2205</v>
      </c>
    </row>
    <row r="191" spans="2:65" s="1" customFormat="1" ht="16.5" customHeight="1">
      <c r="B191" s="136"/>
      <c r="C191" s="174" t="s">
        <v>259</v>
      </c>
      <c r="D191" s="174" t="s">
        <v>374</v>
      </c>
      <c r="E191" s="175" t="s">
        <v>404</v>
      </c>
      <c r="F191" s="176" t="s">
        <v>405</v>
      </c>
      <c r="G191" s="177" t="s">
        <v>354</v>
      </c>
      <c r="H191" s="178">
        <v>33</v>
      </c>
      <c r="I191" s="179"/>
      <c r="J191" s="180">
        <f>ROUND(I191*H191,2)</f>
        <v>0</v>
      </c>
      <c r="K191" s="176" t="s">
        <v>310</v>
      </c>
      <c r="L191" s="181"/>
      <c r="M191" s="182" t="s">
        <v>1</v>
      </c>
      <c r="N191" s="183" t="s">
        <v>44</v>
      </c>
      <c r="P191" s="146">
        <f>O191*H191</f>
        <v>0</v>
      </c>
      <c r="Q191" s="146">
        <v>2.3400000000000001E-3</v>
      </c>
      <c r="R191" s="146">
        <f>Q191*H191</f>
        <v>7.7219999999999997E-2</v>
      </c>
      <c r="S191" s="146">
        <v>0</v>
      </c>
      <c r="T191" s="147">
        <f>S191*H191</f>
        <v>0</v>
      </c>
      <c r="AR191" s="148" t="s">
        <v>183</v>
      </c>
      <c r="AT191" s="148" t="s">
        <v>374</v>
      </c>
      <c r="AU191" s="148" t="s">
        <v>89</v>
      </c>
      <c r="AY191" s="16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86</v>
      </c>
      <c r="BK191" s="149">
        <f>ROUND(I191*H191,2)</f>
        <v>0</v>
      </c>
      <c r="BL191" s="16" t="s">
        <v>158</v>
      </c>
      <c r="BM191" s="148" t="s">
        <v>2206</v>
      </c>
    </row>
    <row r="192" spans="2:65" s="1" customFormat="1" ht="16.5" customHeight="1">
      <c r="B192" s="136"/>
      <c r="C192" s="174" t="s">
        <v>265</v>
      </c>
      <c r="D192" s="174" t="s">
        <v>374</v>
      </c>
      <c r="E192" s="175" t="s">
        <v>407</v>
      </c>
      <c r="F192" s="176" t="s">
        <v>408</v>
      </c>
      <c r="G192" s="177" t="s">
        <v>354</v>
      </c>
      <c r="H192" s="178">
        <v>33</v>
      </c>
      <c r="I192" s="179"/>
      <c r="J192" s="180">
        <f>ROUND(I192*H192,2)</f>
        <v>0</v>
      </c>
      <c r="K192" s="176" t="s">
        <v>310</v>
      </c>
      <c r="L192" s="181"/>
      <c r="M192" s="182" t="s">
        <v>1</v>
      </c>
      <c r="N192" s="183" t="s">
        <v>44</v>
      </c>
      <c r="P192" s="146">
        <f>O192*H192</f>
        <v>0</v>
      </c>
      <c r="Q192" s="146">
        <v>1.1900000000000001E-3</v>
      </c>
      <c r="R192" s="146">
        <f>Q192*H192</f>
        <v>3.9269999999999999E-2</v>
      </c>
      <c r="S192" s="146">
        <v>0</v>
      </c>
      <c r="T192" s="147">
        <f>S192*H192</f>
        <v>0</v>
      </c>
      <c r="AR192" s="148" t="s">
        <v>183</v>
      </c>
      <c r="AT192" s="148" t="s">
        <v>374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2207</v>
      </c>
    </row>
    <row r="193" spans="2:65" s="1" customFormat="1" ht="16.5" customHeight="1">
      <c r="B193" s="136"/>
      <c r="C193" s="174" t="s">
        <v>269</v>
      </c>
      <c r="D193" s="174" t="s">
        <v>374</v>
      </c>
      <c r="E193" s="175" t="s">
        <v>410</v>
      </c>
      <c r="F193" s="176" t="s">
        <v>411</v>
      </c>
      <c r="G193" s="177" t="s">
        <v>354</v>
      </c>
      <c r="H193" s="178">
        <v>33</v>
      </c>
      <c r="I193" s="179"/>
      <c r="J193" s="180">
        <f>ROUND(I193*H193,2)</f>
        <v>0</v>
      </c>
      <c r="K193" s="176" t="s">
        <v>310</v>
      </c>
      <c r="L193" s="181"/>
      <c r="M193" s="182" t="s">
        <v>1</v>
      </c>
      <c r="N193" s="183" t="s">
        <v>44</v>
      </c>
      <c r="P193" s="146">
        <f>O193*H193</f>
        <v>0</v>
      </c>
      <c r="Q193" s="146">
        <v>1.1299999999999999E-2</v>
      </c>
      <c r="R193" s="146">
        <f>Q193*H193</f>
        <v>0.37289999999999995</v>
      </c>
      <c r="S193" s="146">
        <v>0</v>
      </c>
      <c r="T193" s="147">
        <f>S193*H193</f>
        <v>0</v>
      </c>
      <c r="AR193" s="148" t="s">
        <v>183</v>
      </c>
      <c r="AT193" s="148" t="s">
        <v>374</v>
      </c>
      <c r="AU193" s="148" t="s">
        <v>89</v>
      </c>
      <c r="AY193" s="16" t="s">
        <v>151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86</v>
      </c>
      <c r="BK193" s="149">
        <f>ROUND(I193*H193,2)</f>
        <v>0</v>
      </c>
      <c r="BL193" s="16" t="s">
        <v>158</v>
      </c>
      <c r="BM193" s="148" t="s">
        <v>2208</v>
      </c>
    </row>
    <row r="194" spans="2:65" s="1" customFormat="1" ht="16.5" customHeight="1">
      <c r="B194" s="136"/>
      <c r="C194" s="137" t="s">
        <v>273</v>
      </c>
      <c r="D194" s="137" t="s">
        <v>154</v>
      </c>
      <c r="E194" s="138" t="s">
        <v>2209</v>
      </c>
      <c r="F194" s="139" t="s">
        <v>2210</v>
      </c>
      <c r="G194" s="140" t="s">
        <v>354</v>
      </c>
      <c r="H194" s="141">
        <v>23</v>
      </c>
      <c r="I194" s="142"/>
      <c r="J194" s="143">
        <f>ROUND(I194*H194,2)</f>
        <v>0</v>
      </c>
      <c r="K194" s="139" t="s">
        <v>310</v>
      </c>
      <c r="L194" s="32"/>
      <c r="M194" s="144" t="s">
        <v>1</v>
      </c>
      <c r="N194" s="145" t="s">
        <v>44</v>
      </c>
      <c r="P194" s="146">
        <f>O194*H194</f>
        <v>0</v>
      </c>
      <c r="Q194" s="146">
        <v>1.9E-2</v>
      </c>
      <c r="R194" s="146">
        <f>Q194*H194</f>
        <v>0.437</v>
      </c>
      <c r="S194" s="146">
        <v>0</v>
      </c>
      <c r="T194" s="147">
        <f>S194*H194</f>
        <v>0</v>
      </c>
      <c r="AR194" s="148" t="s">
        <v>158</v>
      </c>
      <c r="AT194" s="148" t="s">
        <v>154</v>
      </c>
      <c r="AU194" s="148" t="s">
        <v>89</v>
      </c>
      <c r="AY194" s="16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86</v>
      </c>
      <c r="BK194" s="149">
        <f>ROUND(I194*H194,2)</f>
        <v>0</v>
      </c>
      <c r="BL194" s="16" t="s">
        <v>158</v>
      </c>
      <c r="BM194" s="148" t="s">
        <v>2211</v>
      </c>
    </row>
    <row r="195" spans="2:65" s="12" customFormat="1" ht="11.25">
      <c r="B195" s="160"/>
      <c r="D195" s="150" t="s">
        <v>312</v>
      </c>
      <c r="E195" s="161" t="s">
        <v>1</v>
      </c>
      <c r="F195" s="162" t="s">
        <v>2212</v>
      </c>
      <c r="H195" s="163">
        <v>23</v>
      </c>
      <c r="I195" s="164"/>
      <c r="L195" s="160"/>
      <c r="M195" s="165"/>
      <c r="T195" s="166"/>
      <c r="AT195" s="161" t="s">
        <v>312</v>
      </c>
      <c r="AU195" s="161" t="s">
        <v>89</v>
      </c>
      <c r="AV195" s="12" t="s">
        <v>89</v>
      </c>
      <c r="AW195" s="12" t="s">
        <v>35</v>
      </c>
      <c r="AX195" s="12" t="s">
        <v>86</v>
      </c>
      <c r="AY195" s="161" t="s">
        <v>151</v>
      </c>
    </row>
    <row r="196" spans="2:65" s="1" customFormat="1" ht="16.5" customHeight="1">
      <c r="B196" s="136"/>
      <c r="C196" s="137" t="s">
        <v>277</v>
      </c>
      <c r="D196" s="137" t="s">
        <v>154</v>
      </c>
      <c r="E196" s="138" t="s">
        <v>2213</v>
      </c>
      <c r="F196" s="139" t="s">
        <v>2214</v>
      </c>
      <c r="G196" s="140" t="s">
        <v>354</v>
      </c>
      <c r="H196" s="141">
        <v>23</v>
      </c>
      <c r="I196" s="142"/>
      <c r="J196" s="143">
        <f>ROUND(I196*H196,2)</f>
        <v>0</v>
      </c>
      <c r="K196" s="139" t="s">
        <v>310</v>
      </c>
      <c r="L196" s="32"/>
      <c r="M196" s="144" t="s">
        <v>1</v>
      </c>
      <c r="N196" s="145" t="s">
        <v>44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158</v>
      </c>
      <c r="AT196" s="148" t="s">
        <v>154</v>
      </c>
      <c r="AU196" s="148" t="s">
        <v>89</v>
      </c>
      <c r="AY196" s="16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86</v>
      </c>
      <c r="BK196" s="149">
        <f>ROUND(I196*H196,2)</f>
        <v>0</v>
      </c>
      <c r="BL196" s="16" t="s">
        <v>158</v>
      </c>
      <c r="BM196" s="148" t="s">
        <v>2215</v>
      </c>
    </row>
    <row r="197" spans="2:65" s="1" customFormat="1" ht="16.5" customHeight="1">
      <c r="B197" s="136"/>
      <c r="C197" s="137" t="s">
        <v>451</v>
      </c>
      <c r="D197" s="137" t="s">
        <v>154</v>
      </c>
      <c r="E197" s="138" t="s">
        <v>1559</v>
      </c>
      <c r="F197" s="139" t="s">
        <v>1560</v>
      </c>
      <c r="G197" s="140" t="s">
        <v>309</v>
      </c>
      <c r="H197" s="141">
        <v>2046.5</v>
      </c>
      <c r="I197" s="142"/>
      <c r="J197" s="143">
        <f>ROUND(I197*H197,2)</f>
        <v>0</v>
      </c>
      <c r="K197" s="139" t="s">
        <v>310</v>
      </c>
      <c r="L197" s="32"/>
      <c r="M197" s="144" t="s">
        <v>1</v>
      </c>
      <c r="N197" s="145" t="s">
        <v>44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158</v>
      </c>
      <c r="AT197" s="148" t="s">
        <v>154</v>
      </c>
      <c r="AU197" s="148" t="s">
        <v>89</v>
      </c>
      <c r="AY197" s="16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6" t="s">
        <v>86</v>
      </c>
      <c r="BK197" s="149">
        <f>ROUND(I197*H197,2)</f>
        <v>0</v>
      </c>
      <c r="BL197" s="16" t="s">
        <v>158</v>
      </c>
      <c r="BM197" s="148" t="s">
        <v>2216</v>
      </c>
    </row>
    <row r="198" spans="2:65" s="12" customFormat="1" ht="11.25">
      <c r="B198" s="160"/>
      <c r="D198" s="150" t="s">
        <v>312</v>
      </c>
      <c r="E198" s="161" t="s">
        <v>1</v>
      </c>
      <c r="F198" s="162" t="s">
        <v>2217</v>
      </c>
      <c r="H198" s="163">
        <v>17.8</v>
      </c>
      <c r="I198" s="164"/>
      <c r="L198" s="160"/>
      <c r="M198" s="165"/>
      <c r="T198" s="166"/>
      <c r="AT198" s="161" t="s">
        <v>312</v>
      </c>
      <c r="AU198" s="161" t="s">
        <v>89</v>
      </c>
      <c r="AV198" s="12" t="s">
        <v>89</v>
      </c>
      <c r="AW198" s="12" t="s">
        <v>35</v>
      </c>
      <c r="AX198" s="12" t="s">
        <v>79</v>
      </c>
      <c r="AY198" s="161" t="s">
        <v>151</v>
      </c>
    </row>
    <row r="199" spans="2:65" s="12" customFormat="1" ht="11.25">
      <c r="B199" s="160"/>
      <c r="D199" s="150" t="s">
        <v>312</v>
      </c>
      <c r="E199" s="161" t="s">
        <v>1</v>
      </c>
      <c r="F199" s="162" t="s">
        <v>2161</v>
      </c>
      <c r="H199" s="163">
        <v>153.69999999999999</v>
      </c>
      <c r="I199" s="164"/>
      <c r="L199" s="160"/>
      <c r="M199" s="165"/>
      <c r="T199" s="166"/>
      <c r="AT199" s="161" t="s">
        <v>312</v>
      </c>
      <c r="AU199" s="161" t="s">
        <v>89</v>
      </c>
      <c r="AV199" s="12" t="s">
        <v>89</v>
      </c>
      <c r="AW199" s="12" t="s">
        <v>35</v>
      </c>
      <c r="AX199" s="12" t="s">
        <v>79</v>
      </c>
      <c r="AY199" s="161" t="s">
        <v>151</v>
      </c>
    </row>
    <row r="200" spans="2:65" s="12" customFormat="1" ht="11.25">
      <c r="B200" s="160"/>
      <c r="D200" s="150" t="s">
        <v>312</v>
      </c>
      <c r="E200" s="161" t="s">
        <v>1</v>
      </c>
      <c r="F200" s="162" t="s">
        <v>2163</v>
      </c>
      <c r="H200" s="163">
        <v>1875</v>
      </c>
      <c r="I200" s="164"/>
      <c r="L200" s="160"/>
      <c r="M200" s="165"/>
      <c r="T200" s="166"/>
      <c r="AT200" s="161" t="s">
        <v>312</v>
      </c>
      <c r="AU200" s="161" t="s">
        <v>89</v>
      </c>
      <c r="AV200" s="12" t="s">
        <v>89</v>
      </c>
      <c r="AW200" s="12" t="s">
        <v>35</v>
      </c>
      <c r="AX200" s="12" t="s">
        <v>79</v>
      </c>
      <c r="AY200" s="161" t="s">
        <v>151</v>
      </c>
    </row>
    <row r="201" spans="2:65" s="13" customFormat="1" ht="11.25">
      <c r="B201" s="167"/>
      <c r="D201" s="150" t="s">
        <v>312</v>
      </c>
      <c r="E201" s="168" t="s">
        <v>1</v>
      </c>
      <c r="F201" s="169" t="s">
        <v>320</v>
      </c>
      <c r="H201" s="170">
        <v>2046.5</v>
      </c>
      <c r="I201" s="171"/>
      <c r="L201" s="167"/>
      <c r="M201" s="172"/>
      <c r="T201" s="173"/>
      <c r="AT201" s="168" t="s">
        <v>312</v>
      </c>
      <c r="AU201" s="168" t="s">
        <v>89</v>
      </c>
      <c r="AV201" s="13" t="s">
        <v>158</v>
      </c>
      <c r="AW201" s="13" t="s">
        <v>35</v>
      </c>
      <c r="AX201" s="13" t="s">
        <v>86</v>
      </c>
      <c r="AY201" s="168" t="s">
        <v>151</v>
      </c>
    </row>
    <row r="202" spans="2:65" s="1" customFormat="1" ht="21.75" customHeight="1">
      <c r="B202" s="136"/>
      <c r="C202" s="137" t="s">
        <v>458</v>
      </c>
      <c r="D202" s="137" t="s">
        <v>154</v>
      </c>
      <c r="E202" s="138" t="s">
        <v>470</v>
      </c>
      <c r="F202" s="139" t="s">
        <v>471</v>
      </c>
      <c r="G202" s="140" t="s">
        <v>309</v>
      </c>
      <c r="H202" s="141">
        <v>3230.71</v>
      </c>
      <c r="I202" s="142"/>
      <c r="J202" s="143">
        <f>ROUND(I202*H202,2)</f>
        <v>0</v>
      </c>
      <c r="K202" s="139" t="s">
        <v>310</v>
      </c>
      <c r="L202" s="32"/>
      <c r="M202" s="144" t="s">
        <v>1</v>
      </c>
      <c r="N202" s="145" t="s">
        <v>44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158</v>
      </c>
      <c r="AT202" s="148" t="s">
        <v>154</v>
      </c>
      <c r="AU202" s="148" t="s">
        <v>89</v>
      </c>
      <c r="AY202" s="16" t="s">
        <v>151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6" t="s">
        <v>86</v>
      </c>
      <c r="BK202" s="149">
        <f>ROUND(I202*H202,2)</f>
        <v>0</v>
      </c>
      <c r="BL202" s="16" t="s">
        <v>158</v>
      </c>
      <c r="BM202" s="148" t="s">
        <v>2218</v>
      </c>
    </row>
    <row r="203" spans="2:65" s="12" customFormat="1" ht="11.25">
      <c r="B203" s="160"/>
      <c r="D203" s="150" t="s">
        <v>312</v>
      </c>
      <c r="E203" s="161" t="s">
        <v>1</v>
      </c>
      <c r="F203" s="162" t="s">
        <v>2219</v>
      </c>
      <c r="H203" s="163">
        <v>202.68</v>
      </c>
      <c r="I203" s="164"/>
      <c r="L203" s="160"/>
      <c r="M203" s="165"/>
      <c r="T203" s="166"/>
      <c r="AT203" s="161" t="s">
        <v>312</v>
      </c>
      <c r="AU203" s="161" t="s">
        <v>89</v>
      </c>
      <c r="AV203" s="12" t="s">
        <v>89</v>
      </c>
      <c r="AW203" s="12" t="s">
        <v>35</v>
      </c>
      <c r="AX203" s="12" t="s">
        <v>79</v>
      </c>
      <c r="AY203" s="161" t="s">
        <v>151</v>
      </c>
    </row>
    <row r="204" spans="2:65" s="12" customFormat="1" ht="11.25">
      <c r="B204" s="160"/>
      <c r="D204" s="150" t="s">
        <v>312</v>
      </c>
      <c r="E204" s="161" t="s">
        <v>1</v>
      </c>
      <c r="F204" s="162" t="s">
        <v>2163</v>
      </c>
      <c r="H204" s="163">
        <v>1875</v>
      </c>
      <c r="I204" s="164"/>
      <c r="L204" s="160"/>
      <c r="M204" s="165"/>
      <c r="T204" s="166"/>
      <c r="AT204" s="161" t="s">
        <v>312</v>
      </c>
      <c r="AU204" s="161" t="s">
        <v>89</v>
      </c>
      <c r="AV204" s="12" t="s">
        <v>89</v>
      </c>
      <c r="AW204" s="12" t="s">
        <v>35</v>
      </c>
      <c r="AX204" s="12" t="s">
        <v>79</v>
      </c>
      <c r="AY204" s="161" t="s">
        <v>151</v>
      </c>
    </row>
    <row r="205" spans="2:65" s="12" customFormat="1" ht="11.25">
      <c r="B205" s="160"/>
      <c r="D205" s="150" t="s">
        <v>312</v>
      </c>
      <c r="E205" s="161" t="s">
        <v>1</v>
      </c>
      <c r="F205" s="162" t="s">
        <v>2161</v>
      </c>
      <c r="H205" s="163">
        <v>153.69999999999999</v>
      </c>
      <c r="I205" s="164"/>
      <c r="L205" s="160"/>
      <c r="M205" s="165"/>
      <c r="T205" s="166"/>
      <c r="AT205" s="161" t="s">
        <v>312</v>
      </c>
      <c r="AU205" s="161" t="s">
        <v>89</v>
      </c>
      <c r="AV205" s="12" t="s">
        <v>89</v>
      </c>
      <c r="AW205" s="12" t="s">
        <v>35</v>
      </c>
      <c r="AX205" s="12" t="s">
        <v>79</v>
      </c>
      <c r="AY205" s="161" t="s">
        <v>151</v>
      </c>
    </row>
    <row r="206" spans="2:65" s="14" customFormat="1" ht="11.25">
      <c r="B206" s="184"/>
      <c r="D206" s="150" t="s">
        <v>312</v>
      </c>
      <c r="E206" s="185" t="s">
        <v>1</v>
      </c>
      <c r="F206" s="186" t="s">
        <v>473</v>
      </c>
      <c r="H206" s="187">
        <v>2231.38</v>
      </c>
      <c r="I206" s="188"/>
      <c r="L206" s="184"/>
      <c r="M206" s="189"/>
      <c r="T206" s="190"/>
      <c r="AT206" s="185" t="s">
        <v>312</v>
      </c>
      <c r="AU206" s="185" t="s">
        <v>89</v>
      </c>
      <c r="AV206" s="14" t="s">
        <v>163</v>
      </c>
      <c r="AW206" s="14" t="s">
        <v>35</v>
      </c>
      <c r="AX206" s="14" t="s">
        <v>79</v>
      </c>
      <c r="AY206" s="185" t="s">
        <v>151</v>
      </c>
    </row>
    <row r="207" spans="2:65" s="12" customFormat="1" ht="11.25">
      <c r="B207" s="160"/>
      <c r="D207" s="150" t="s">
        <v>312</v>
      </c>
      <c r="E207" s="161" t="s">
        <v>1</v>
      </c>
      <c r="F207" s="162" t="s">
        <v>2220</v>
      </c>
      <c r="H207" s="163">
        <v>153.69999999999999</v>
      </c>
      <c r="I207" s="164"/>
      <c r="L207" s="160"/>
      <c r="M207" s="165"/>
      <c r="T207" s="166"/>
      <c r="AT207" s="161" t="s">
        <v>312</v>
      </c>
      <c r="AU207" s="161" t="s">
        <v>89</v>
      </c>
      <c r="AV207" s="12" t="s">
        <v>89</v>
      </c>
      <c r="AW207" s="12" t="s">
        <v>35</v>
      </c>
      <c r="AX207" s="12" t="s">
        <v>79</v>
      </c>
      <c r="AY207" s="161" t="s">
        <v>151</v>
      </c>
    </row>
    <row r="208" spans="2:65" s="12" customFormat="1" ht="11.25">
      <c r="B208" s="160"/>
      <c r="D208" s="150" t="s">
        <v>312</v>
      </c>
      <c r="E208" s="161" t="s">
        <v>1</v>
      </c>
      <c r="F208" s="162" t="s">
        <v>2221</v>
      </c>
      <c r="H208" s="163">
        <v>190.8</v>
      </c>
      <c r="I208" s="164"/>
      <c r="L208" s="160"/>
      <c r="M208" s="165"/>
      <c r="T208" s="166"/>
      <c r="AT208" s="161" t="s">
        <v>312</v>
      </c>
      <c r="AU208" s="161" t="s">
        <v>89</v>
      </c>
      <c r="AV208" s="12" t="s">
        <v>89</v>
      </c>
      <c r="AW208" s="12" t="s">
        <v>35</v>
      </c>
      <c r="AX208" s="12" t="s">
        <v>79</v>
      </c>
      <c r="AY208" s="161" t="s">
        <v>151</v>
      </c>
    </row>
    <row r="209" spans="2:65" s="12" customFormat="1" ht="11.25">
      <c r="B209" s="160"/>
      <c r="D209" s="150" t="s">
        <v>312</v>
      </c>
      <c r="E209" s="161" t="s">
        <v>1</v>
      </c>
      <c r="F209" s="162" t="s">
        <v>2222</v>
      </c>
      <c r="H209" s="163">
        <v>615.5</v>
      </c>
      <c r="I209" s="164"/>
      <c r="L209" s="160"/>
      <c r="M209" s="165"/>
      <c r="T209" s="166"/>
      <c r="AT209" s="161" t="s">
        <v>312</v>
      </c>
      <c r="AU209" s="161" t="s">
        <v>89</v>
      </c>
      <c r="AV209" s="12" t="s">
        <v>89</v>
      </c>
      <c r="AW209" s="12" t="s">
        <v>35</v>
      </c>
      <c r="AX209" s="12" t="s">
        <v>79</v>
      </c>
      <c r="AY209" s="161" t="s">
        <v>151</v>
      </c>
    </row>
    <row r="210" spans="2:65" s="12" customFormat="1" ht="11.25">
      <c r="B210" s="160"/>
      <c r="D210" s="150" t="s">
        <v>312</v>
      </c>
      <c r="E210" s="161" t="s">
        <v>1</v>
      </c>
      <c r="F210" s="162" t="s">
        <v>2223</v>
      </c>
      <c r="H210" s="163">
        <v>39.33</v>
      </c>
      <c r="I210" s="164"/>
      <c r="L210" s="160"/>
      <c r="M210" s="165"/>
      <c r="T210" s="166"/>
      <c r="AT210" s="161" t="s">
        <v>312</v>
      </c>
      <c r="AU210" s="161" t="s">
        <v>89</v>
      </c>
      <c r="AV210" s="12" t="s">
        <v>89</v>
      </c>
      <c r="AW210" s="12" t="s">
        <v>35</v>
      </c>
      <c r="AX210" s="12" t="s">
        <v>79</v>
      </c>
      <c r="AY210" s="161" t="s">
        <v>151</v>
      </c>
    </row>
    <row r="211" spans="2:65" s="14" customFormat="1" ht="11.25">
      <c r="B211" s="184"/>
      <c r="D211" s="150" t="s">
        <v>312</v>
      </c>
      <c r="E211" s="185" t="s">
        <v>283</v>
      </c>
      <c r="F211" s="186" t="s">
        <v>473</v>
      </c>
      <c r="H211" s="187">
        <v>999.33</v>
      </c>
      <c r="I211" s="188"/>
      <c r="L211" s="184"/>
      <c r="M211" s="189"/>
      <c r="T211" s="190"/>
      <c r="AT211" s="185" t="s">
        <v>312</v>
      </c>
      <c r="AU211" s="185" t="s">
        <v>89</v>
      </c>
      <c r="AV211" s="14" t="s">
        <v>163</v>
      </c>
      <c r="AW211" s="14" t="s">
        <v>35</v>
      </c>
      <c r="AX211" s="14" t="s">
        <v>79</v>
      </c>
      <c r="AY211" s="185" t="s">
        <v>151</v>
      </c>
    </row>
    <row r="212" spans="2:65" s="13" customFormat="1" ht="11.25">
      <c r="B212" s="167"/>
      <c r="D212" s="150" t="s">
        <v>312</v>
      </c>
      <c r="E212" s="168" t="s">
        <v>1</v>
      </c>
      <c r="F212" s="169" t="s">
        <v>320</v>
      </c>
      <c r="H212" s="170">
        <v>3230.71</v>
      </c>
      <c r="I212" s="171"/>
      <c r="L212" s="167"/>
      <c r="M212" s="172"/>
      <c r="T212" s="173"/>
      <c r="AT212" s="168" t="s">
        <v>312</v>
      </c>
      <c r="AU212" s="168" t="s">
        <v>89</v>
      </c>
      <c r="AV212" s="13" t="s">
        <v>158</v>
      </c>
      <c r="AW212" s="13" t="s">
        <v>35</v>
      </c>
      <c r="AX212" s="13" t="s">
        <v>86</v>
      </c>
      <c r="AY212" s="168" t="s">
        <v>151</v>
      </c>
    </row>
    <row r="213" spans="2:65" s="1" customFormat="1" ht="21.75" customHeight="1">
      <c r="B213" s="136"/>
      <c r="C213" s="137" t="s">
        <v>464</v>
      </c>
      <c r="D213" s="137" t="s">
        <v>154</v>
      </c>
      <c r="E213" s="138" t="s">
        <v>1205</v>
      </c>
      <c r="F213" s="139" t="s">
        <v>1206</v>
      </c>
      <c r="G213" s="140" t="s">
        <v>309</v>
      </c>
      <c r="H213" s="141">
        <v>1149</v>
      </c>
      <c r="I213" s="142"/>
      <c r="J213" s="143">
        <f>ROUND(I213*H213,2)</f>
        <v>0</v>
      </c>
      <c r="K213" s="139" t="s">
        <v>310</v>
      </c>
      <c r="L213" s="32"/>
      <c r="M213" s="144" t="s">
        <v>1</v>
      </c>
      <c r="N213" s="145" t="s">
        <v>44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158</v>
      </c>
      <c r="AT213" s="148" t="s">
        <v>154</v>
      </c>
      <c r="AU213" s="148" t="s">
        <v>89</v>
      </c>
      <c r="AY213" s="16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6" t="s">
        <v>86</v>
      </c>
      <c r="BK213" s="149">
        <f>ROUND(I213*H213,2)</f>
        <v>0</v>
      </c>
      <c r="BL213" s="16" t="s">
        <v>158</v>
      </c>
      <c r="BM213" s="148" t="s">
        <v>2224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2225</v>
      </c>
      <c r="H214" s="163">
        <v>1149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86</v>
      </c>
      <c r="AY214" s="161" t="s">
        <v>151</v>
      </c>
    </row>
    <row r="215" spans="2:65" s="1" customFormat="1" ht="24.2" customHeight="1">
      <c r="B215" s="136"/>
      <c r="C215" s="137" t="s">
        <v>469</v>
      </c>
      <c r="D215" s="137" t="s">
        <v>154</v>
      </c>
      <c r="E215" s="138" t="s">
        <v>1211</v>
      </c>
      <c r="F215" s="139" t="s">
        <v>1212</v>
      </c>
      <c r="G215" s="140" t="s">
        <v>309</v>
      </c>
      <c r="H215" s="141">
        <v>11490</v>
      </c>
      <c r="I215" s="142"/>
      <c r="J215" s="143">
        <f>ROUND(I215*H215,2)</f>
        <v>0</v>
      </c>
      <c r="K215" s="139" t="s">
        <v>310</v>
      </c>
      <c r="L215" s="32"/>
      <c r="M215" s="144" t="s">
        <v>1</v>
      </c>
      <c r="N215" s="145" t="s">
        <v>44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158</v>
      </c>
      <c r="AT215" s="148" t="s">
        <v>154</v>
      </c>
      <c r="AU215" s="148" t="s">
        <v>89</v>
      </c>
      <c r="AY215" s="16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6" t="s">
        <v>86</v>
      </c>
      <c r="BK215" s="149">
        <f>ROUND(I215*H215,2)</f>
        <v>0</v>
      </c>
      <c r="BL215" s="16" t="s">
        <v>158</v>
      </c>
      <c r="BM215" s="148" t="s">
        <v>2226</v>
      </c>
    </row>
    <row r="216" spans="2:65" s="12" customFormat="1" ht="11.25">
      <c r="B216" s="160"/>
      <c r="D216" s="150" t="s">
        <v>312</v>
      </c>
      <c r="E216" s="161" t="s">
        <v>1</v>
      </c>
      <c r="F216" s="162" t="s">
        <v>2227</v>
      </c>
      <c r="H216" s="163">
        <v>11490</v>
      </c>
      <c r="I216" s="164"/>
      <c r="L216" s="160"/>
      <c r="M216" s="165"/>
      <c r="T216" s="166"/>
      <c r="AT216" s="161" t="s">
        <v>312</v>
      </c>
      <c r="AU216" s="161" t="s">
        <v>89</v>
      </c>
      <c r="AV216" s="12" t="s">
        <v>89</v>
      </c>
      <c r="AW216" s="12" t="s">
        <v>35</v>
      </c>
      <c r="AX216" s="12" t="s">
        <v>86</v>
      </c>
      <c r="AY216" s="161" t="s">
        <v>151</v>
      </c>
    </row>
    <row r="217" spans="2:65" s="1" customFormat="1" ht="16.5" customHeight="1">
      <c r="B217" s="136"/>
      <c r="C217" s="137" t="s">
        <v>477</v>
      </c>
      <c r="D217" s="137" t="s">
        <v>154</v>
      </c>
      <c r="E217" s="138" t="s">
        <v>493</v>
      </c>
      <c r="F217" s="139" t="s">
        <v>494</v>
      </c>
      <c r="G217" s="140" t="s">
        <v>309</v>
      </c>
      <c r="H217" s="141">
        <v>999.33</v>
      </c>
      <c r="I217" s="142"/>
      <c r="J217" s="143">
        <f>ROUND(I217*H217,2)</f>
        <v>0</v>
      </c>
      <c r="K217" s="139" t="s">
        <v>310</v>
      </c>
      <c r="L217" s="32"/>
      <c r="M217" s="144" t="s">
        <v>1</v>
      </c>
      <c r="N217" s="145" t="s">
        <v>44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158</v>
      </c>
      <c r="AT217" s="148" t="s">
        <v>154</v>
      </c>
      <c r="AU217" s="148" t="s">
        <v>89</v>
      </c>
      <c r="AY217" s="16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6" t="s">
        <v>86</v>
      </c>
      <c r="BK217" s="149">
        <f>ROUND(I217*H217,2)</f>
        <v>0</v>
      </c>
      <c r="BL217" s="16" t="s">
        <v>158</v>
      </c>
      <c r="BM217" s="148" t="s">
        <v>2228</v>
      </c>
    </row>
    <row r="218" spans="2:65" s="12" customFormat="1" ht="11.25">
      <c r="B218" s="160"/>
      <c r="D218" s="150" t="s">
        <v>312</v>
      </c>
      <c r="E218" s="161" t="s">
        <v>1</v>
      </c>
      <c r="F218" s="162" t="s">
        <v>283</v>
      </c>
      <c r="H218" s="163">
        <v>999.33</v>
      </c>
      <c r="I218" s="164"/>
      <c r="L218" s="160"/>
      <c r="M218" s="165"/>
      <c r="T218" s="166"/>
      <c r="AT218" s="161" t="s">
        <v>312</v>
      </c>
      <c r="AU218" s="161" t="s">
        <v>89</v>
      </c>
      <c r="AV218" s="12" t="s">
        <v>89</v>
      </c>
      <c r="AW218" s="12" t="s">
        <v>35</v>
      </c>
      <c r="AX218" s="12" t="s">
        <v>79</v>
      </c>
      <c r="AY218" s="161" t="s">
        <v>151</v>
      </c>
    </row>
    <row r="219" spans="2:65" s="13" customFormat="1" ht="11.25">
      <c r="B219" s="167"/>
      <c r="D219" s="150" t="s">
        <v>312</v>
      </c>
      <c r="E219" s="168" t="s">
        <v>1</v>
      </c>
      <c r="F219" s="169" t="s">
        <v>320</v>
      </c>
      <c r="H219" s="170">
        <v>999.33</v>
      </c>
      <c r="I219" s="171"/>
      <c r="L219" s="167"/>
      <c r="M219" s="172"/>
      <c r="T219" s="173"/>
      <c r="AT219" s="168" t="s">
        <v>312</v>
      </c>
      <c r="AU219" s="168" t="s">
        <v>89</v>
      </c>
      <c r="AV219" s="13" t="s">
        <v>158</v>
      </c>
      <c r="AW219" s="13" t="s">
        <v>35</v>
      </c>
      <c r="AX219" s="13" t="s">
        <v>86</v>
      </c>
      <c r="AY219" s="168" t="s">
        <v>151</v>
      </c>
    </row>
    <row r="220" spans="2:65" s="1" customFormat="1" ht="16.5" customHeight="1">
      <c r="B220" s="136"/>
      <c r="C220" s="137" t="s">
        <v>482</v>
      </c>
      <c r="D220" s="137" t="s">
        <v>154</v>
      </c>
      <c r="E220" s="138" t="s">
        <v>501</v>
      </c>
      <c r="F220" s="139" t="s">
        <v>502</v>
      </c>
      <c r="G220" s="140" t="s">
        <v>377</v>
      </c>
      <c r="H220" s="141">
        <v>2298</v>
      </c>
      <c r="I220" s="142"/>
      <c r="J220" s="143">
        <f>ROUND(I220*H220,2)</f>
        <v>0</v>
      </c>
      <c r="K220" s="139" t="s">
        <v>310</v>
      </c>
      <c r="L220" s="32"/>
      <c r="M220" s="144" t="s">
        <v>1</v>
      </c>
      <c r="N220" s="145" t="s">
        <v>44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158</v>
      </c>
      <c r="AT220" s="148" t="s">
        <v>154</v>
      </c>
      <c r="AU220" s="148" t="s">
        <v>89</v>
      </c>
      <c r="AY220" s="16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6" t="s">
        <v>86</v>
      </c>
      <c r="BK220" s="149">
        <f>ROUND(I220*H220,2)</f>
        <v>0</v>
      </c>
      <c r="BL220" s="16" t="s">
        <v>158</v>
      </c>
      <c r="BM220" s="148" t="s">
        <v>2229</v>
      </c>
    </row>
    <row r="221" spans="2:65" s="12" customFormat="1" ht="11.25">
      <c r="B221" s="160"/>
      <c r="D221" s="150" t="s">
        <v>312</v>
      </c>
      <c r="E221" s="161" t="s">
        <v>1</v>
      </c>
      <c r="F221" s="162" t="s">
        <v>2230</v>
      </c>
      <c r="H221" s="163">
        <v>2298</v>
      </c>
      <c r="I221" s="164"/>
      <c r="L221" s="160"/>
      <c r="M221" s="165"/>
      <c r="T221" s="166"/>
      <c r="AT221" s="161" t="s">
        <v>312</v>
      </c>
      <c r="AU221" s="161" t="s">
        <v>89</v>
      </c>
      <c r="AV221" s="12" t="s">
        <v>89</v>
      </c>
      <c r="AW221" s="12" t="s">
        <v>35</v>
      </c>
      <c r="AX221" s="12" t="s">
        <v>86</v>
      </c>
      <c r="AY221" s="161" t="s">
        <v>151</v>
      </c>
    </row>
    <row r="222" spans="2:65" s="1" customFormat="1" ht="16.5" customHeight="1">
      <c r="B222" s="136"/>
      <c r="C222" s="137" t="s">
        <v>487</v>
      </c>
      <c r="D222" s="137" t="s">
        <v>154</v>
      </c>
      <c r="E222" s="138" t="s">
        <v>506</v>
      </c>
      <c r="F222" s="139" t="s">
        <v>507</v>
      </c>
      <c r="G222" s="140" t="s">
        <v>309</v>
      </c>
      <c r="H222" s="141">
        <v>1149</v>
      </c>
      <c r="I222" s="142"/>
      <c r="J222" s="143">
        <f>ROUND(I222*H222,2)</f>
        <v>0</v>
      </c>
      <c r="K222" s="139" t="s">
        <v>310</v>
      </c>
      <c r="L222" s="32"/>
      <c r="M222" s="144" t="s">
        <v>1</v>
      </c>
      <c r="N222" s="145" t="s">
        <v>44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158</v>
      </c>
      <c r="AT222" s="148" t="s">
        <v>154</v>
      </c>
      <c r="AU222" s="148" t="s">
        <v>89</v>
      </c>
      <c r="AY222" s="16" t="s">
        <v>151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86</v>
      </c>
      <c r="BK222" s="149">
        <f>ROUND(I222*H222,2)</f>
        <v>0</v>
      </c>
      <c r="BL222" s="16" t="s">
        <v>158</v>
      </c>
      <c r="BM222" s="148" t="s">
        <v>2231</v>
      </c>
    </row>
    <row r="223" spans="2:65" s="1" customFormat="1" ht="24.2" customHeight="1">
      <c r="B223" s="136"/>
      <c r="C223" s="137" t="s">
        <v>492</v>
      </c>
      <c r="D223" s="137" t="s">
        <v>154</v>
      </c>
      <c r="E223" s="138" t="s">
        <v>1581</v>
      </c>
      <c r="F223" s="139" t="s">
        <v>1582</v>
      </c>
      <c r="G223" s="140" t="s">
        <v>157</v>
      </c>
      <c r="H223" s="141">
        <v>1</v>
      </c>
      <c r="I223" s="142"/>
      <c r="J223" s="143">
        <f>ROUND(I223*H223,2)</f>
        <v>0</v>
      </c>
      <c r="K223" s="139" t="s">
        <v>1</v>
      </c>
      <c r="L223" s="32"/>
      <c r="M223" s="144" t="s">
        <v>1</v>
      </c>
      <c r="N223" s="145" t="s">
        <v>44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158</v>
      </c>
      <c r="AT223" s="148" t="s">
        <v>154</v>
      </c>
      <c r="AU223" s="148" t="s">
        <v>89</v>
      </c>
      <c r="AY223" s="16" t="s">
        <v>151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6" t="s">
        <v>86</v>
      </c>
      <c r="BK223" s="149">
        <f>ROUND(I223*H223,2)</f>
        <v>0</v>
      </c>
      <c r="BL223" s="16" t="s">
        <v>158</v>
      </c>
      <c r="BM223" s="148" t="s">
        <v>2232</v>
      </c>
    </row>
    <row r="224" spans="2:65" s="1" customFormat="1" ht="39">
      <c r="B224" s="32"/>
      <c r="D224" s="150" t="s">
        <v>167</v>
      </c>
      <c r="F224" s="151" t="s">
        <v>2233</v>
      </c>
      <c r="I224" s="152"/>
      <c r="L224" s="32"/>
      <c r="M224" s="153"/>
      <c r="T224" s="56"/>
      <c r="AT224" s="16" t="s">
        <v>167</v>
      </c>
      <c r="AU224" s="16" t="s">
        <v>89</v>
      </c>
    </row>
    <row r="225" spans="2:65" s="1" customFormat="1" ht="16.5" customHeight="1">
      <c r="B225" s="136"/>
      <c r="C225" s="137" t="s">
        <v>496</v>
      </c>
      <c r="D225" s="137" t="s">
        <v>154</v>
      </c>
      <c r="E225" s="138" t="s">
        <v>1626</v>
      </c>
      <c r="F225" s="139" t="s">
        <v>1627</v>
      </c>
      <c r="G225" s="140" t="s">
        <v>363</v>
      </c>
      <c r="H225" s="141">
        <v>393.6</v>
      </c>
      <c r="I225" s="142"/>
      <c r="J225" s="143">
        <f>ROUND(I225*H225,2)</f>
        <v>0</v>
      </c>
      <c r="K225" s="139" t="s">
        <v>1</v>
      </c>
      <c r="L225" s="32"/>
      <c r="M225" s="144" t="s">
        <v>1</v>
      </c>
      <c r="N225" s="145" t="s">
        <v>44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158</v>
      </c>
      <c r="AT225" s="148" t="s">
        <v>154</v>
      </c>
      <c r="AU225" s="148" t="s">
        <v>89</v>
      </c>
      <c r="AY225" s="16" t="s">
        <v>151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6" t="s">
        <v>86</v>
      </c>
      <c r="BK225" s="149">
        <f>ROUND(I225*H225,2)</f>
        <v>0</v>
      </c>
      <c r="BL225" s="16" t="s">
        <v>158</v>
      </c>
      <c r="BM225" s="148" t="s">
        <v>2234</v>
      </c>
    </row>
    <row r="226" spans="2:65" s="1" customFormat="1" ht="19.5">
      <c r="B226" s="32"/>
      <c r="D226" s="150" t="s">
        <v>167</v>
      </c>
      <c r="F226" s="151" t="s">
        <v>1629</v>
      </c>
      <c r="I226" s="152"/>
      <c r="L226" s="32"/>
      <c r="M226" s="153"/>
      <c r="T226" s="56"/>
      <c r="AT226" s="16" t="s">
        <v>167</v>
      </c>
      <c r="AU226" s="16" t="s">
        <v>89</v>
      </c>
    </row>
    <row r="227" spans="2:65" s="12" customFormat="1" ht="11.25">
      <c r="B227" s="160"/>
      <c r="D227" s="150" t="s">
        <v>312</v>
      </c>
      <c r="E227" s="161" t="s">
        <v>1</v>
      </c>
      <c r="F227" s="162" t="s">
        <v>2235</v>
      </c>
      <c r="H227" s="163">
        <v>393.6</v>
      </c>
      <c r="I227" s="164"/>
      <c r="L227" s="160"/>
      <c r="M227" s="165"/>
      <c r="T227" s="166"/>
      <c r="AT227" s="161" t="s">
        <v>312</v>
      </c>
      <c r="AU227" s="161" t="s">
        <v>89</v>
      </c>
      <c r="AV227" s="12" t="s">
        <v>89</v>
      </c>
      <c r="AW227" s="12" t="s">
        <v>35</v>
      </c>
      <c r="AX227" s="12" t="s">
        <v>86</v>
      </c>
      <c r="AY227" s="161" t="s">
        <v>151</v>
      </c>
    </row>
    <row r="228" spans="2:65" s="1" customFormat="1" ht="16.5" customHeight="1">
      <c r="B228" s="136"/>
      <c r="C228" s="137" t="s">
        <v>500</v>
      </c>
      <c r="D228" s="137" t="s">
        <v>154</v>
      </c>
      <c r="E228" s="138" t="s">
        <v>2236</v>
      </c>
      <c r="F228" s="139" t="s">
        <v>2237</v>
      </c>
      <c r="G228" s="140" t="s">
        <v>354</v>
      </c>
      <c r="H228" s="141">
        <v>8</v>
      </c>
      <c r="I228" s="142"/>
      <c r="J228" s="143">
        <f>ROUND(I228*H228,2)</f>
        <v>0</v>
      </c>
      <c r="K228" s="139" t="s">
        <v>310</v>
      </c>
      <c r="L228" s="32"/>
      <c r="M228" s="144" t="s">
        <v>1</v>
      </c>
      <c r="N228" s="145" t="s">
        <v>44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158</v>
      </c>
      <c r="AT228" s="148" t="s">
        <v>154</v>
      </c>
      <c r="AU228" s="148" t="s">
        <v>89</v>
      </c>
      <c r="AY228" s="16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86</v>
      </c>
      <c r="BK228" s="149">
        <f>ROUND(I228*H228,2)</f>
        <v>0</v>
      </c>
      <c r="BL228" s="16" t="s">
        <v>158</v>
      </c>
      <c r="BM228" s="148" t="s">
        <v>2238</v>
      </c>
    </row>
    <row r="229" spans="2:65" s="1" customFormat="1" ht="19.5">
      <c r="B229" s="32"/>
      <c r="D229" s="150" t="s">
        <v>167</v>
      </c>
      <c r="F229" s="151" t="s">
        <v>2239</v>
      </c>
      <c r="I229" s="152"/>
      <c r="L229" s="32"/>
      <c r="M229" s="153"/>
      <c r="T229" s="56"/>
      <c r="AT229" s="16" t="s">
        <v>167</v>
      </c>
      <c r="AU229" s="16" t="s">
        <v>89</v>
      </c>
    </row>
    <row r="230" spans="2:65" s="1" customFormat="1" ht="21.75" customHeight="1">
      <c r="B230" s="136"/>
      <c r="C230" s="137" t="s">
        <v>505</v>
      </c>
      <c r="D230" s="137" t="s">
        <v>154</v>
      </c>
      <c r="E230" s="138" t="s">
        <v>2240</v>
      </c>
      <c r="F230" s="139" t="s">
        <v>2241</v>
      </c>
      <c r="G230" s="140" t="s">
        <v>354</v>
      </c>
      <c r="H230" s="141">
        <v>14</v>
      </c>
      <c r="I230" s="142"/>
      <c r="J230" s="143">
        <f>ROUND(I230*H230,2)</f>
        <v>0</v>
      </c>
      <c r="K230" s="139" t="s">
        <v>310</v>
      </c>
      <c r="L230" s="32"/>
      <c r="M230" s="144" t="s">
        <v>1</v>
      </c>
      <c r="N230" s="145" t="s">
        <v>44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158</v>
      </c>
      <c r="AT230" s="148" t="s">
        <v>154</v>
      </c>
      <c r="AU230" s="148" t="s">
        <v>89</v>
      </c>
      <c r="AY230" s="16" t="s">
        <v>151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86</v>
      </c>
      <c r="BK230" s="149">
        <f>ROUND(I230*H230,2)</f>
        <v>0</v>
      </c>
      <c r="BL230" s="16" t="s">
        <v>158</v>
      </c>
      <c r="BM230" s="148" t="s">
        <v>2242</v>
      </c>
    </row>
    <row r="231" spans="2:65" s="12" customFormat="1" ht="11.25">
      <c r="B231" s="160"/>
      <c r="D231" s="150" t="s">
        <v>312</v>
      </c>
      <c r="E231" s="161" t="s">
        <v>1</v>
      </c>
      <c r="F231" s="162" t="s">
        <v>2243</v>
      </c>
      <c r="H231" s="163">
        <v>14</v>
      </c>
      <c r="I231" s="164"/>
      <c r="L231" s="160"/>
      <c r="M231" s="165"/>
      <c r="T231" s="166"/>
      <c r="AT231" s="161" t="s">
        <v>312</v>
      </c>
      <c r="AU231" s="161" t="s">
        <v>89</v>
      </c>
      <c r="AV231" s="12" t="s">
        <v>89</v>
      </c>
      <c r="AW231" s="12" t="s">
        <v>35</v>
      </c>
      <c r="AX231" s="12" t="s">
        <v>86</v>
      </c>
      <c r="AY231" s="161" t="s">
        <v>151</v>
      </c>
    </row>
    <row r="232" spans="2:65" s="1" customFormat="1" ht="16.5" customHeight="1">
      <c r="B232" s="136"/>
      <c r="C232" s="137" t="s">
        <v>509</v>
      </c>
      <c r="D232" s="137" t="s">
        <v>154</v>
      </c>
      <c r="E232" s="138" t="s">
        <v>558</v>
      </c>
      <c r="F232" s="139" t="s">
        <v>559</v>
      </c>
      <c r="G232" s="140" t="s">
        <v>309</v>
      </c>
      <c r="H232" s="141">
        <v>38.159999999999997</v>
      </c>
      <c r="I232" s="142"/>
      <c r="J232" s="143">
        <f>ROUND(I232*H232,2)</f>
        <v>0</v>
      </c>
      <c r="K232" s="139" t="s">
        <v>310</v>
      </c>
      <c r="L232" s="32"/>
      <c r="M232" s="144" t="s">
        <v>1</v>
      </c>
      <c r="N232" s="145" t="s">
        <v>44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158</v>
      </c>
      <c r="AT232" s="148" t="s">
        <v>154</v>
      </c>
      <c r="AU232" s="148" t="s">
        <v>89</v>
      </c>
      <c r="AY232" s="16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6" t="s">
        <v>86</v>
      </c>
      <c r="BK232" s="149">
        <f>ROUND(I232*H232,2)</f>
        <v>0</v>
      </c>
      <c r="BL232" s="16" t="s">
        <v>158</v>
      </c>
      <c r="BM232" s="148" t="s">
        <v>2244</v>
      </c>
    </row>
    <row r="233" spans="2:65" s="12" customFormat="1" ht="11.25">
      <c r="B233" s="160"/>
      <c r="D233" s="150" t="s">
        <v>312</v>
      </c>
      <c r="E233" s="161" t="s">
        <v>1</v>
      </c>
      <c r="F233" s="162" t="s">
        <v>2245</v>
      </c>
      <c r="H233" s="163">
        <v>38.159999999999997</v>
      </c>
      <c r="I233" s="164"/>
      <c r="L233" s="160"/>
      <c r="M233" s="165"/>
      <c r="T233" s="166"/>
      <c r="AT233" s="161" t="s">
        <v>312</v>
      </c>
      <c r="AU233" s="161" t="s">
        <v>89</v>
      </c>
      <c r="AV233" s="12" t="s">
        <v>89</v>
      </c>
      <c r="AW233" s="12" t="s">
        <v>35</v>
      </c>
      <c r="AX233" s="12" t="s">
        <v>79</v>
      </c>
      <c r="AY233" s="161" t="s">
        <v>151</v>
      </c>
    </row>
    <row r="234" spans="2:65" s="13" customFormat="1" ht="11.25">
      <c r="B234" s="167"/>
      <c r="D234" s="150" t="s">
        <v>312</v>
      </c>
      <c r="E234" s="168" t="s">
        <v>1</v>
      </c>
      <c r="F234" s="169" t="s">
        <v>320</v>
      </c>
      <c r="H234" s="170">
        <v>38.159999999999997</v>
      </c>
      <c r="I234" s="171"/>
      <c r="L234" s="167"/>
      <c r="M234" s="172"/>
      <c r="T234" s="173"/>
      <c r="AT234" s="168" t="s">
        <v>312</v>
      </c>
      <c r="AU234" s="168" t="s">
        <v>89</v>
      </c>
      <c r="AV234" s="13" t="s">
        <v>158</v>
      </c>
      <c r="AW234" s="13" t="s">
        <v>35</v>
      </c>
      <c r="AX234" s="13" t="s">
        <v>86</v>
      </c>
      <c r="AY234" s="168" t="s">
        <v>151</v>
      </c>
    </row>
    <row r="235" spans="2:65" s="1" customFormat="1" ht="16.5" customHeight="1">
      <c r="B235" s="136"/>
      <c r="C235" s="137" t="s">
        <v>513</v>
      </c>
      <c r="D235" s="137" t="s">
        <v>154</v>
      </c>
      <c r="E235" s="138" t="s">
        <v>2246</v>
      </c>
      <c r="F235" s="139" t="s">
        <v>2247</v>
      </c>
      <c r="G235" s="140" t="s">
        <v>157</v>
      </c>
      <c r="H235" s="141">
        <v>1</v>
      </c>
      <c r="I235" s="142"/>
      <c r="J235" s="143">
        <f>ROUND(I235*H235,2)</f>
        <v>0</v>
      </c>
      <c r="K235" s="139" t="s">
        <v>1</v>
      </c>
      <c r="L235" s="32"/>
      <c r="M235" s="144" t="s">
        <v>1</v>
      </c>
      <c r="N235" s="145" t="s">
        <v>44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158</v>
      </c>
      <c r="AT235" s="148" t="s">
        <v>154</v>
      </c>
      <c r="AU235" s="148" t="s">
        <v>89</v>
      </c>
      <c r="AY235" s="16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6" t="s">
        <v>86</v>
      </c>
      <c r="BK235" s="149">
        <f>ROUND(I235*H235,2)</f>
        <v>0</v>
      </c>
      <c r="BL235" s="16" t="s">
        <v>158</v>
      </c>
      <c r="BM235" s="148" t="s">
        <v>2248</v>
      </c>
    </row>
    <row r="236" spans="2:65" s="1" customFormat="1" ht="19.5">
      <c r="B236" s="32"/>
      <c r="D236" s="150" t="s">
        <v>167</v>
      </c>
      <c r="F236" s="151" t="s">
        <v>2249</v>
      </c>
      <c r="I236" s="152"/>
      <c r="L236" s="32"/>
      <c r="M236" s="153"/>
      <c r="T236" s="56"/>
      <c r="AT236" s="16" t="s">
        <v>167</v>
      </c>
      <c r="AU236" s="16" t="s">
        <v>89</v>
      </c>
    </row>
    <row r="237" spans="2:65" s="1" customFormat="1" ht="16.5" customHeight="1">
      <c r="B237" s="136"/>
      <c r="C237" s="137" t="s">
        <v>520</v>
      </c>
      <c r="D237" s="137" t="s">
        <v>154</v>
      </c>
      <c r="E237" s="138" t="s">
        <v>497</v>
      </c>
      <c r="F237" s="139" t="s">
        <v>498</v>
      </c>
      <c r="G237" s="140" t="s">
        <v>309</v>
      </c>
      <c r="H237" s="141">
        <v>153.69999999999999</v>
      </c>
      <c r="I237" s="142"/>
      <c r="J237" s="143">
        <f>ROUND(I237*H237,2)</f>
        <v>0</v>
      </c>
      <c r="K237" s="139" t="s">
        <v>310</v>
      </c>
      <c r="L237" s="32"/>
      <c r="M237" s="144" t="s">
        <v>1</v>
      </c>
      <c r="N237" s="145" t="s">
        <v>44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158</v>
      </c>
      <c r="AT237" s="148" t="s">
        <v>154</v>
      </c>
      <c r="AU237" s="148" t="s">
        <v>89</v>
      </c>
      <c r="AY237" s="16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86</v>
      </c>
      <c r="BK237" s="149">
        <f>ROUND(I237*H237,2)</f>
        <v>0</v>
      </c>
      <c r="BL237" s="16" t="s">
        <v>158</v>
      </c>
      <c r="BM237" s="148" t="s">
        <v>2250</v>
      </c>
    </row>
    <row r="238" spans="2:65" s="12" customFormat="1" ht="11.25">
      <c r="B238" s="160"/>
      <c r="D238" s="150" t="s">
        <v>312</v>
      </c>
      <c r="E238" s="161" t="s">
        <v>1</v>
      </c>
      <c r="F238" s="162" t="s">
        <v>2161</v>
      </c>
      <c r="H238" s="163">
        <v>153.69999999999999</v>
      </c>
      <c r="I238" s="164"/>
      <c r="L238" s="160"/>
      <c r="M238" s="165"/>
      <c r="T238" s="166"/>
      <c r="AT238" s="161" t="s">
        <v>312</v>
      </c>
      <c r="AU238" s="161" t="s">
        <v>89</v>
      </c>
      <c r="AV238" s="12" t="s">
        <v>89</v>
      </c>
      <c r="AW238" s="12" t="s">
        <v>35</v>
      </c>
      <c r="AX238" s="12" t="s">
        <v>86</v>
      </c>
      <c r="AY238" s="161" t="s">
        <v>151</v>
      </c>
    </row>
    <row r="239" spans="2:65" s="1" customFormat="1" ht="16.5" customHeight="1">
      <c r="B239" s="136"/>
      <c r="C239" s="137" t="s">
        <v>526</v>
      </c>
      <c r="D239" s="137" t="s">
        <v>154</v>
      </c>
      <c r="E239" s="138" t="s">
        <v>510</v>
      </c>
      <c r="F239" s="139" t="s">
        <v>511</v>
      </c>
      <c r="G239" s="140" t="s">
        <v>309</v>
      </c>
      <c r="H239" s="141">
        <v>679.43</v>
      </c>
      <c r="I239" s="142"/>
      <c r="J239" s="143">
        <f>ROUND(I239*H239,2)</f>
        <v>0</v>
      </c>
      <c r="K239" s="139" t="s">
        <v>310</v>
      </c>
      <c r="L239" s="32"/>
      <c r="M239" s="144" t="s">
        <v>1</v>
      </c>
      <c r="N239" s="145" t="s">
        <v>44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158</v>
      </c>
      <c r="AT239" s="148" t="s">
        <v>154</v>
      </c>
      <c r="AU239" s="148" t="s">
        <v>89</v>
      </c>
      <c r="AY239" s="16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86</v>
      </c>
      <c r="BK239" s="149">
        <f>ROUND(I239*H239,2)</f>
        <v>0</v>
      </c>
      <c r="BL239" s="16" t="s">
        <v>158</v>
      </c>
      <c r="BM239" s="148" t="s">
        <v>2251</v>
      </c>
    </row>
    <row r="240" spans="2:65" s="12" customFormat="1" ht="11.25">
      <c r="B240" s="160"/>
      <c r="D240" s="150" t="s">
        <v>312</v>
      </c>
      <c r="E240" s="161" t="s">
        <v>1</v>
      </c>
      <c r="F240" s="162" t="s">
        <v>2222</v>
      </c>
      <c r="H240" s="163">
        <v>615.5</v>
      </c>
      <c r="I240" s="164"/>
      <c r="L240" s="160"/>
      <c r="M240" s="165"/>
      <c r="T240" s="166"/>
      <c r="AT240" s="161" t="s">
        <v>312</v>
      </c>
      <c r="AU240" s="161" t="s">
        <v>89</v>
      </c>
      <c r="AV240" s="12" t="s">
        <v>89</v>
      </c>
      <c r="AW240" s="12" t="s">
        <v>35</v>
      </c>
      <c r="AX240" s="12" t="s">
        <v>79</v>
      </c>
      <c r="AY240" s="161" t="s">
        <v>151</v>
      </c>
    </row>
    <row r="241" spans="2:65" s="12" customFormat="1" ht="11.25">
      <c r="B241" s="160"/>
      <c r="D241" s="150" t="s">
        <v>312</v>
      </c>
      <c r="E241" s="161" t="s">
        <v>1</v>
      </c>
      <c r="F241" s="162" t="s">
        <v>2252</v>
      </c>
      <c r="H241" s="163">
        <v>16.8</v>
      </c>
      <c r="I241" s="164"/>
      <c r="L241" s="160"/>
      <c r="M241" s="165"/>
      <c r="T241" s="166"/>
      <c r="AT241" s="161" t="s">
        <v>312</v>
      </c>
      <c r="AU241" s="161" t="s">
        <v>89</v>
      </c>
      <c r="AV241" s="12" t="s">
        <v>89</v>
      </c>
      <c r="AW241" s="12" t="s">
        <v>35</v>
      </c>
      <c r="AX241" s="12" t="s">
        <v>79</v>
      </c>
      <c r="AY241" s="161" t="s">
        <v>151</v>
      </c>
    </row>
    <row r="242" spans="2:65" s="12" customFormat="1" ht="11.25">
      <c r="B242" s="160"/>
      <c r="D242" s="150" t="s">
        <v>312</v>
      </c>
      <c r="E242" s="161" t="s">
        <v>1</v>
      </c>
      <c r="F242" s="162" t="s">
        <v>2223</v>
      </c>
      <c r="H242" s="163">
        <v>39.33</v>
      </c>
      <c r="I242" s="164"/>
      <c r="L242" s="160"/>
      <c r="M242" s="165"/>
      <c r="T242" s="166"/>
      <c r="AT242" s="161" t="s">
        <v>312</v>
      </c>
      <c r="AU242" s="161" t="s">
        <v>89</v>
      </c>
      <c r="AV242" s="12" t="s">
        <v>89</v>
      </c>
      <c r="AW242" s="12" t="s">
        <v>35</v>
      </c>
      <c r="AX242" s="12" t="s">
        <v>79</v>
      </c>
      <c r="AY242" s="161" t="s">
        <v>151</v>
      </c>
    </row>
    <row r="243" spans="2:65" s="12" customFormat="1" ht="11.25">
      <c r="B243" s="160"/>
      <c r="D243" s="150" t="s">
        <v>312</v>
      </c>
      <c r="E243" s="161" t="s">
        <v>1</v>
      </c>
      <c r="F243" s="162" t="s">
        <v>2253</v>
      </c>
      <c r="H243" s="163">
        <v>7.8</v>
      </c>
      <c r="I243" s="164"/>
      <c r="L243" s="160"/>
      <c r="M243" s="165"/>
      <c r="T243" s="166"/>
      <c r="AT243" s="161" t="s">
        <v>312</v>
      </c>
      <c r="AU243" s="161" t="s">
        <v>89</v>
      </c>
      <c r="AV243" s="12" t="s">
        <v>89</v>
      </c>
      <c r="AW243" s="12" t="s">
        <v>35</v>
      </c>
      <c r="AX243" s="12" t="s">
        <v>79</v>
      </c>
      <c r="AY243" s="161" t="s">
        <v>151</v>
      </c>
    </row>
    <row r="244" spans="2:65" s="13" customFormat="1" ht="11.25">
      <c r="B244" s="167"/>
      <c r="D244" s="150" t="s">
        <v>312</v>
      </c>
      <c r="E244" s="168" t="s">
        <v>1</v>
      </c>
      <c r="F244" s="169" t="s">
        <v>320</v>
      </c>
      <c r="H244" s="170">
        <v>679.43</v>
      </c>
      <c r="I244" s="171"/>
      <c r="L244" s="167"/>
      <c r="M244" s="172"/>
      <c r="T244" s="173"/>
      <c r="AT244" s="168" t="s">
        <v>312</v>
      </c>
      <c r="AU244" s="168" t="s">
        <v>89</v>
      </c>
      <c r="AV244" s="13" t="s">
        <v>158</v>
      </c>
      <c r="AW244" s="13" t="s">
        <v>35</v>
      </c>
      <c r="AX244" s="13" t="s">
        <v>86</v>
      </c>
      <c r="AY244" s="168" t="s">
        <v>151</v>
      </c>
    </row>
    <row r="245" spans="2:65" s="1" customFormat="1" ht="16.5" customHeight="1">
      <c r="B245" s="136"/>
      <c r="C245" s="137" t="s">
        <v>532</v>
      </c>
      <c r="D245" s="137" t="s">
        <v>154</v>
      </c>
      <c r="E245" s="138" t="s">
        <v>514</v>
      </c>
      <c r="F245" s="139" t="s">
        <v>515</v>
      </c>
      <c r="G245" s="140" t="s">
        <v>309</v>
      </c>
      <c r="H245" s="141">
        <v>103.28</v>
      </c>
      <c r="I245" s="142"/>
      <c r="J245" s="143">
        <f>ROUND(I245*H245,2)</f>
        <v>0</v>
      </c>
      <c r="K245" s="139" t="s">
        <v>310</v>
      </c>
      <c r="L245" s="32"/>
      <c r="M245" s="144" t="s">
        <v>1</v>
      </c>
      <c r="N245" s="145" t="s">
        <v>44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158</v>
      </c>
      <c r="AT245" s="148" t="s">
        <v>154</v>
      </c>
      <c r="AU245" s="148" t="s">
        <v>89</v>
      </c>
      <c r="AY245" s="16" t="s">
        <v>151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6" t="s">
        <v>86</v>
      </c>
      <c r="BK245" s="149">
        <f>ROUND(I245*H245,2)</f>
        <v>0</v>
      </c>
      <c r="BL245" s="16" t="s">
        <v>158</v>
      </c>
      <c r="BM245" s="148" t="s">
        <v>2254</v>
      </c>
    </row>
    <row r="246" spans="2:65" s="12" customFormat="1" ht="11.25">
      <c r="B246" s="160"/>
      <c r="D246" s="150" t="s">
        <v>312</v>
      </c>
      <c r="E246" s="161" t="s">
        <v>1</v>
      </c>
      <c r="F246" s="162" t="s">
        <v>2255</v>
      </c>
      <c r="H246" s="163">
        <v>37.130000000000003</v>
      </c>
      <c r="I246" s="164"/>
      <c r="L246" s="160"/>
      <c r="M246" s="165"/>
      <c r="T246" s="166"/>
      <c r="AT246" s="161" t="s">
        <v>312</v>
      </c>
      <c r="AU246" s="161" t="s">
        <v>89</v>
      </c>
      <c r="AV246" s="12" t="s">
        <v>89</v>
      </c>
      <c r="AW246" s="12" t="s">
        <v>35</v>
      </c>
      <c r="AX246" s="12" t="s">
        <v>79</v>
      </c>
      <c r="AY246" s="161" t="s">
        <v>151</v>
      </c>
    </row>
    <row r="247" spans="2:65" s="12" customFormat="1" ht="11.25">
      <c r="B247" s="160"/>
      <c r="D247" s="150" t="s">
        <v>312</v>
      </c>
      <c r="E247" s="161" t="s">
        <v>1</v>
      </c>
      <c r="F247" s="162" t="s">
        <v>2256</v>
      </c>
      <c r="H247" s="163">
        <v>57.75</v>
      </c>
      <c r="I247" s="164"/>
      <c r="L247" s="160"/>
      <c r="M247" s="165"/>
      <c r="T247" s="166"/>
      <c r="AT247" s="161" t="s">
        <v>312</v>
      </c>
      <c r="AU247" s="161" t="s">
        <v>89</v>
      </c>
      <c r="AV247" s="12" t="s">
        <v>89</v>
      </c>
      <c r="AW247" s="12" t="s">
        <v>35</v>
      </c>
      <c r="AX247" s="12" t="s">
        <v>79</v>
      </c>
      <c r="AY247" s="161" t="s">
        <v>151</v>
      </c>
    </row>
    <row r="248" spans="2:65" s="12" customFormat="1" ht="11.25">
      <c r="B248" s="160"/>
      <c r="D248" s="150" t="s">
        <v>312</v>
      </c>
      <c r="E248" s="161" t="s">
        <v>1</v>
      </c>
      <c r="F248" s="162" t="s">
        <v>2257</v>
      </c>
      <c r="H248" s="163">
        <v>8.4</v>
      </c>
      <c r="I248" s="164"/>
      <c r="L248" s="160"/>
      <c r="M248" s="165"/>
      <c r="T248" s="166"/>
      <c r="AT248" s="161" t="s">
        <v>312</v>
      </c>
      <c r="AU248" s="161" t="s">
        <v>89</v>
      </c>
      <c r="AV248" s="12" t="s">
        <v>89</v>
      </c>
      <c r="AW248" s="12" t="s">
        <v>35</v>
      </c>
      <c r="AX248" s="12" t="s">
        <v>79</v>
      </c>
      <c r="AY248" s="161" t="s">
        <v>151</v>
      </c>
    </row>
    <row r="249" spans="2:65" s="13" customFormat="1" ht="11.25">
      <c r="B249" s="167"/>
      <c r="D249" s="150" t="s">
        <v>312</v>
      </c>
      <c r="E249" s="168" t="s">
        <v>1</v>
      </c>
      <c r="F249" s="169" t="s">
        <v>320</v>
      </c>
      <c r="H249" s="170">
        <v>103.28</v>
      </c>
      <c r="I249" s="171"/>
      <c r="L249" s="167"/>
      <c r="M249" s="172"/>
      <c r="T249" s="173"/>
      <c r="AT249" s="168" t="s">
        <v>312</v>
      </c>
      <c r="AU249" s="168" t="s">
        <v>89</v>
      </c>
      <c r="AV249" s="13" t="s">
        <v>158</v>
      </c>
      <c r="AW249" s="13" t="s">
        <v>35</v>
      </c>
      <c r="AX249" s="13" t="s">
        <v>86</v>
      </c>
      <c r="AY249" s="168" t="s">
        <v>151</v>
      </c>
    </row>
    <row r="250" spans="2:65" s="1" customFormat="1" ht="16.5" customHeight="1">
      <c r="B250" s="136"/>
      <c r="C250" s="174" t="s">
        <v>537</v>
      </c>
      <c r="D250" s="174" t="s">
        <v>374</v>
      </c>
      <c r="E250" s="175" t="s">
        <v>521</v>
      </c>
      <c r="F250" s="176" t="s">
        <v>522</v>
      </c>
      <c r="G250" s="177" t="s">
        <v>377</v>
      </c>
      <c r="H250" s="178">
        <v>74.260000000000005</v>
      </c>
      <c r="I250" s="179"/>
      <c r="J250" s="180">
        <f>ROUND(I250*H250,2)</f>
        <v>0</v>
      </c>
      <c r="K250" s="176" t="s">
        <v>310</v>
      </c>
      <c r="L250" s="181"/>
      <c r="M250" s="182" t="s">
        <v>1</v>
      </c>
      <c r="N250" s="183" t="s">
        <v>44</v>
      </c>
      <c r="P250" s="146">
        <f>O250*H250</f>
        <v>0</v>
      </c>
      <c r="Q250" s="146">
        <v>1</v>
      </c>
      <c r="R250" s="146">
        <f>Q250*H250</f>
        <v>74.260000000000005</v>
      </c>
      <c r="S250" s="146">
        <v>0</v>
      </c>
      <c r="T250" s="147">
        <f>S250*H250</f>
        <v>0</v>
      </c>
      <c r="AR250" s="148" t="s">
        <v>183</v>
      </c>
      <c r="AT250" s="148" t="s">
        <v>374</v>
      </c>
      <c r="AU250" s="148" t="s">
        <v>89</v>
      </c>
      <c r="AY250" s="16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6" t="s">
        <v>86</v>
      </c>
      <c r="BK250" s="149">
        <f>ROUND(I250*H250,2)</f>
        <v>0</v>
      </c>
      <c r="BL250" s="16" t="s">
        <v>158</v>
      </c>
      <c r="BM250" s="148" t="s">
        <v>2258</v>
      </c>
    </row>
    <row r="251" spans="2:65" s="12" customFormat="1" ht="11.25">
      <c r="B251" s="160"/>
      <c r="D251" s="150" t="s">
        <v>312</v>
      </c>
      <c r="E251" s="161" t="s">
        <v>1</v>
      </c>
      <c r="F251" s="162" t="s">
        <v>2259</v>
      </c>
      <c r="H251" s="163">
        <v>74.260000000000005</v>
      </c>
      <c r="I251" s="164"/>
      <c r="L251" s="160"/>
      <c r="M251" s="165"/>
      <c r="T251" s="166"/>
      <c r="AT251" s="161" t="s">
        <v>312</v>
      </c>
      <c r="AU251" s="161" t="s">
        <v>89</v>
      </c>
      <c r="AV251" s="12" t="s">
        <v>89</v>
      </c>
      <c r="AW251" s="12" t="s">
        <v>35</v>
      </c>
      <c r="AX251" s="12" t="s">
        <v>86</v>
      </c>
      <c r="AY251" s="161" t="s">
        <v>151</v>
      </c>
    </row>
    <row r="252" spans="2:65" s="1" customFormat="1" ht="16.5" customHeight="1">
      <c r="B252" s="136"/>
      <c r="C252" s="174" t="s">
        <v>541</v>
      </c>
      <c r="D252" s="174" t="s">
        <v>374</v>
      </c>
      <c r="E252" s="175" t="s">
        <v>2260</v>
      </c>
      <c r="F252" s="176" t="s">
        <v>2261</v>
      </c>
      <c r="G252" s="177" t="s">
        <v>377</v>
      </c>
      <c r="H252" s="178">
        <v>115.5</v>
      </c>
      <c r="I252" s="179"/>
      <c r="J252" s="180">
        <f>ROUND(I252*H252,2)</f>
        <v>0</v>
      </c>
      <c r="K252" s="176" t="s">
        <v>310</v>
      </c>
      <c r="L252" s="181"/>
      <c r="M252" s="182" t="s">
        <v>1</v>
      </c>
      <c r="N252" s="183" t="s">
        <v>44</v>
      </c>
      <c r="P252" s="146">
        <f>O252*H252</f>
        <v>0</v>
      </c>
      <c r="Q252" s="146">
        <v>1</v>
      </c>
      <c r="R252" s="146">
        <f>Q252*H252</f>
        <v>115.5</v>
      </c>
      <c r="S252" s="146">
        <v>0</v>
      </c>
      <c r="T252" s="147">
        <f>S252*H252</f>
        <v>0</v>
      </c>
      <c r="AR252" s="148" t="s">
        <v>183</v>
      </c>
      <c r="AT252" s="148" t="s">
        <v>374</v>
      </c>
      <c r="AU252" s="148" t="s">
        <v>89</v>
      </c>
      <c r="AY252" s="16" t="s">
        <v>151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6" t="s">
        <v>86</v>
      </c>
      <c r="BK252" s="149">
        <f>ROUND(I252*H252,2)</f>
        <v>0</v>
      </c>
      <c r="BL252" s="16" t="s">
        <v>158</v>
      </c>
      <c r="BM252" s="148" t="s">
        <v>2262</v>
      </c>
    </row>
    <row r="253" spans="2:65" s="12" customFormat="1" ht="11.25">
      <c r="B253" s="160"/>
      <c r="D253" s="150" t="s">
        <v>312</v>
      </c>
      <c r="E253" s="161" t="s">
        <v>1</v>
      </c>
      <c r="F253" s="162" t="s">
        <v>2263</v>
      </c>
      <c r="H253" s="163">
        <v>115.5</v>
      </c>
      <c r="I253" s="164"/>
      <c r="L253" s="160"/>
      <c r="M253" s="165"/>
      <c r="T253" s="166"/>
      <c r="AT253" s="161" t="s">
        <v>312</v>
      </c>
      <c r="AU253" s="161" t="s">
        <v>89</v>
      </c>
      <c r="AV253" s="12" t="s">
        <v>89</v>
      </c>
      <c r="AW253" s="12" t="s">
        <v>35</v>
      </c>
      <c r="AX253" s="12" t="s">
        <v>86</v>
      </c>
      <c r="AY253" s="161" t="s">
        <v>151</v>
      </c>
    </row>
    <row r="254" spans="2:65" s="1" customFormat="1" ht="16.5" customHeight="1">
      <c r="B254" s="136"/>
      <c r="C254" s="174" t="s">
        <v>547</v>
      </c>
      <c r="D254" s="174" t="s">
        <v>374</v>
      </c>
      <c r="E254" s="175" t="s">
        <v>2264</v>
      </c>
      <c r="F254" s="176" t="s">
        <v>2265</v>
      </c>
      <c r="G254" s="177" t="s">
        <v>377</v>
      </c>
      <c r="H254" s="178">
        <v>16.8</v>
      </c>
      <c r="I254" s="179"/>
      <c r="J254" s="180">
        <f>ROUND(I254*H254,2)</f>
        <v>0</v>
      </c>
      <c r="K254" s="176" t="s">
        <v>310</v>
      </c>
      <c r="L254" s="181"/>
      <c r="M254" s="182" t="s">
        <v>1</v>
      </c>
      <c r="N254" s="183" t="s">
        <v>44</v>
      </c>
      <c r="P254" s="146">
        <f>O254*H254</f>
        <v>0</v>
      </c>
      <c r="Q254" s="146">
        <v>1</v>
      </c>
      <c r="R254" s="146">
        <f>Q254*H254</f>
        <v>16.8</v>
      </c>
      <c r="S254" s="146">
        <v>0</v>
      </c>
      <c r="T254" s="147">
        <f>S254*H254</f>
        <v>0</v>
      </c>
      <c r="AR254" s="148" t="s">
        <v>183</v>
      </c>
      <c r="AT254" s="148" t="s">
        <v>374</v>
      </c>
      <c r="AU254" s="148" t="s">
        <v>89</v>
      </c>
      <c r="AY254" s="16" t="s">
        <v>151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86</v>
      </c>
      <c r="BK254" s="149">
        <f>ROUND(I254*H254,2)</f>
        <v>0</v>
      </c>
      <c r="BL254" s="16" t="s">
        <v>158</v>
      </c>
      <c r="BM254" s="148" t="s">
        <v>2266</v>
      </c>
    </row>
    <row r="255" spans="2:65" s="12" customFormat="1" ht="11.25">
      <c r="B255" s="160"/>
      <c r="D255" s="150" t="s">
        <v>312</v>
      </c>
      <c r="E255" s="161" t="s">
        <v>1</v>
      </c>
      <c r="F255" s="162" t="s">
        <v>2267</v>
      </c>
      <c r="H255" s="163">
        <v>16.8</v>
      </c>
      <c r="I255" s="164"/>
      <c r="L255" s="160"/>
      <c r="M255" s="165"/>
      <c r="T255" s="166"/>
      <c r="AT255" s="161" t="s">
        <v>312</v>
      </c>
      <c r="AU255" s="161" t="s">
        <v>89</v>
      </c>
      <c r="AV255" s="12" t="s">
        <v>89</v>
      </c>
      <c r="AW255" s="12" t="s">
        <v>35</v>
      </c>
      <c r="AX255" s="12" t="s">
        <v>86</v>
      </c>
      <c r="AY255" s="161" t="s">
        <v>151</v>
      </c>
    </row>
    <row r="256" spans="2:65" s="1" customFormat="1" ht="21.75" customHeight="1">
      <c r="B256" s="136"/>
      <c r="C256" s="137" t="s">
        <v>552</v>
      </c>
      <c r="D256" s="137" t="s">
        <v>154</v>
      </c>
      <c r="E256" s="138" t="s">
        <v>2268</v>
      </c>
      <c r="F256" s="139" t="s">
        <v>2269</v>
      </c>
      <c r="G256" s="140" t="s">
        <v>363</v>
      </c>
      <c r="H256" s="141">
        <v>740.6</v>
      </c>
      <c r="I256" s="142"/>
      <c r="J256" s="143">
        <f>ROUND(I256*H256,2)</f>
        <v>0</v>
      </c>
      <c r="K256" s="139" t="s">
        <v>310</v>
      </c>
      <c r="L256" s="32"/>
      <c r="M256" s="144" t="s">
        <v>1</v>
      </c>
      <c r="N256" s="145" t="s">
        <v>44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158</v>
      </c>
      <c r="AT256" s="148" t="s">
        <v>154</v>
      </c>
      <c r="AU256" s="148" t="s">
        <v>89</v>
      </c>
      <c r="AY256" s="16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86</v>
      </c>
      <c r="BK256" s="149">
        <f>ROUND(I256*H256,2)</f>
        <v>0</v>
      </c>
      <c r="BL256" s="16" t="s">
        <v>158</v>
      </c>
      <c r="BM256" s="148" t="s">
        <v>2270</v>
      </c>
    </row>
    <row r="257" spans="2:65" s="12" customFormat="1" ht="11.25">
      <c r="B257" s="160"/>
      <c r="D257" s="150" t="s">
        <v>312</v>
      </c>
      <c r="E257" s="161" t="s">
        <v>1</v>
      </c>
      <c r="F257" s="162" t="s">
        <v>2271</v>
      </c>
      <c r="H257" s="163">
        <v>740.6</v>
      </c>
      <c r="I257" s="164"/>
      <c r="L257" s="160"/>
      <c r="M257" s="165"/>
      <c r="T257" s="166"/>
      <c r="AT257" s="161" t="s">
        <v>312</v>
      </c>
      <c r="AU257" s="161" t="s">
        <v>89</v>
      </c>
      <c r="AV257" s="12" t="s">
        <v>89</v>
      </c>
      <c r="AW257" s="12" t="s">
        <v>35</v>
      </c>
      <c r="AX257" s="12" t="s">
        <v>86</v>
      </c>
      <c r="AY257" s="161" t="s">
        <v>151</v>
      </c>
    </row>
    <row r="258" spans="2:65" s="1" customFormat="1" ht="16.5" customHeight="1">
      <c r="B258" s="136"/>
      <c r="C258" s="137" t="s">
        <v>557</v>
      </c>
      <c r="D258" s="137" t="s">
        <v>154</v>
      </c>
      <c r="E258" s="138" t="s">
        <v>538</v>
      </c>
      <c r="F258" s="139" t="s">
        <v>539</v>
      </c>
      <c r="G258" s="140" t="s">
        <v>363</v>
      </c>
      <c r="H258" s="141">
        <v>740.6</v>
      </c>
      <c r="I258" s="142"/>
      <c r="J258" s="143">
        <f>ROUND(I258*H258,2)</f>
        <v>0</v>
      </c>
      <c r="K258" s="139" t="s">
        <v>310</v>
      </c>
      <c r="L258" s="32"/>
      <c r="M258" s="144" t="s">
        <v>1</v>
      </c>
      <c r="N258" s="145" t="s">
        <v>44</v>
      </c>
      <c r="P258" s="146">
        <f>O258*H258</f>
        <v>0</v>
      </c>
      <c r="Q258" s="146">
        <v>0</v>
      </c>
      <c r="R258" s="146">
        <f>Q258*H258</f>
        <v>0</v>
      </c>
      <c r="S258" s="146">
        <v>0</v>
      </c>
      <c r="T258" s="147">
        <f>S258*H258</f>
        <v>0</v>
      </c>
      <c r="AR258" s="148" t="s">
        <v>158</v>
      </c>
      <c r="AT258" s="148" t="s">
        <v>154</v>
      </c>
      <c r="AU258" s="148" t="s">
        <v>89</v>
      </c>
      <c r="AY258" s="16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6" t="s">
        <v>86</v>
      </c>
      <c r="BK258" s="149">
        <f>ROUND(I258*H258,2)</f>
        <v>0</v>
      </c>
      <c r="BL258" s="16" t="s">
        <v>158</v>
      </c>
      <c r="BM258" s="148" t="s">
        <v>2272</v>
      </c>
    </row>
    <row r="259" spans="2:65" s="1" customFormat="1" ht="16.5" customHeight="1">
      <c r="B259" s="136"/>
      <c r="C259" s="174" t="s">
        <v>562</v>
      </c>
      <c r="D259" s="174" t="s">
        <v>374</v>
      </c>
      <c r="E259" s="175" t="s">
        <v>542</v>
      </c>
      <c r="F259" s="176" t="s">
        <v>543</v>
      </c>
      <c r="G259" s="177" t="s">
        <v>544</v>
      </c>
      <c r="H259" s="178">
        <v>22.218</v>
      </c>
      <c r="I259" s="179"/>
      <c r="J259" s="180">
        <f>ROUND(I259*H259,2)</f>
        <v>0</v>
      </c>
      <c r="K259" s="176" t="s">
        <v>310</v>
      </c>
      <c r="L259" s="181"/>
      <c r="M259" s="182" t="s">
        <v>1</v>
      </c>
      <c r="N259" s="183" t="s">
        <v>44</v>
      </c>
      <c r="P259" s="146">
        <f>O259*H259</f>
        <v>0</v>
      </c>
      <c r="Q259" s="146">
        <v>1E-3</v>
      </c>
      <c r="R259" s="146">
        <f>Q259*H259</f>
        <v>2.2218000000000002E-2</v>
      </c>
      <c r="S259" s="146">
        <v>0</v>
      </c>
      <c r="T259" s="147">
        <f>S259*H259</f>
        <v>0</v>
      </c>
      <c r="AR259" s="148" t="s">
        <v>183</v>
      </c>
      <c r="AT259" s="148" t="s">
        <v>374</v>
      </c>
      <c r="AU259" s="148" t="s">
        <v>89</v>
      </c>
      <c r="AY259" s="16" t="s">
        <v>151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6" t="s">
        <v>86</v>
      </c>
      <c r="BK259" s="149">
        <f>ROUND(I259*H259,2)</f>
        <v>0</v>
      </c>
      <c r="BL259" s="16" t="s">
        <v>158</v>
      </c>
      <c r="BM259" s="148" t="s">
        <v>2273</v>
      </c>
    </row>
    <row r="260" spans="2:65" s="12" customFormat="1" ht="11.25">
      <c r="B260" s="160"/>
      <c r="D260" s="150" t="s">
        <v>312</v>
      </c>
      <c r="E260" s="161" t="s">
        <v>1</v>
      </c>
      <c r="F260" s="162" t="s">
        <v>2274</v>
      </c>
      <c r="H260" s="163">
        <v>22.218</v>
      </c>
      <c r="I260" s="164"/>
      <c r="L260" s="160"/>
      <c r="M260" s="165"/>
      <c r="T260" s="166"/>
      <c r="AT260" s="161" t="s">
        <v>312</v>
      </c>
      <c r="AU260" s="161" t="s">
        <v>89</v>
      </c>
      <c r="AV260" s="12" t="s">
        <v>89</v>
      </c>
      <c r="AW260" s="12" t="s">
        <v>35</v>
      </c>
      <c r="AX260" s="12" t="s">
        <v>86</v>
      </c>
      <c r="AY260" s="161" t="s">
        <v>151</v>
      </c>
    </row>
    <row r="261" spans="2:65" s="1" customFormat="1" ht="16.5" customHeight="1">
      <c r="B261" s="136"/>
      <c r="C261" s="137" t="s">
        <v>567</v>
      </c>
      <c r="D261" s="137" t="s">
        <v>154</v>
      </c>
      <c r="E261" s="138" t="s">
        <v>1231</v>
      </c>
      <c r="F261" s="139" t="s">
        <v>1232</v>
      </c>
      <c r="G261" s="140" t="s">
        <v>363</v>
      </c>
      <c r="H261" s="141">
        <v>531.4</v>
      </c>
      <c r="I261" s="142"/>
      <c r="J261" s="143">
        <f>ROUND(I261*H261,2)</f>
        <v>0</v>
      </c>
      <c r="K261" s="139" t="s">
        <v>310</v>
      </c>
      <c r="L261" s="32"/>
      <c r="M261" s="144" t="s">
        <v>1</v>
      </c>
      <c r="N261" s="145" t="s">
        <v>44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158</v>
      </c>
      <c r="AT261" s="148" t="s">
        <v>154</v>
      </c>
      <c r="AU261" s="148" t="s">
        <v>89</v>
      </c>
      <c r="AY261" s="16" t="s">
        <v>151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6" t="s">
        <v>86</v>
      </c>
      <c r="BK261" s="149">
        <f>ROUND(I261*H261,2)</f>
        <v>0</v>
      </c>
      <c r="BL261" s="16" t="s">
        <v>158</v>
      </c>
      <c r="BM261" s="148" t="s">
        <v>2275</v>
      </c>
    </row>
    <row r="262" spans="2:65" s="1" customFormat="1" ht="16.5" customHeight="1">
      <c r="B262" s="136"/>
      <c r="C262" s="174" t="s">
        <v>572</v>
      </c>
      <c r="D262" s="174" t="s">
        <v>374</v>
      </c>
      <c r="E262" s="175" t="s">
        <v>1234</v>
      </c>
      <c r="F262" s="176" t="s">
        <v>1235</v>
      </c>
      <c r="G262" s="177" t="s">
        <v>544</v>
      </c>
      <c r="H262" s="178">
        <v>15.942</v>
      </c>
      <c r="I262" s="179"/>
      <c r="J262" s="180">
        <f>ROUND(I262*H262,2)</f>
        <v>0</v>
      </c>
      <c r="K262" s="176" t="s">
        <v>310</v>
      </c>
      <c r="L262" s="181"/>
      <c r="M262" s="182" t="s">
        <v>1</v>
      </c>
      <c r="N262" s="183" t="s">
        <v>44</v>
      </c>
      <c r="P262" s="146">
        <f>O262*H262</f>
        <v>0</v>
      </c>
      <c r="Q262" s="146">
        <v>1E-3</v>
      </c>
      <c r="R262" s="146">
        <f>Q262*H262</f>
        <v>1.5942000000000001E-2</v>
      </c>
      <c r="S262" s="146">
        <v>0</v>
      </c>
      <c r="T262" s="147">
        <f>S262*H262</f>
        <v>0</v>
      </c>
      <c r="AR262" s="148" t="s">
        <v>183</v>
      </c>
      <c r="AT262" s="148" t="s">
        <v>374</v>
      </c>
      <c r="AU262" s="148" t="s">
        <v>89</v>
      </c>
      <c r="AY262" s="16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6" t="s">
        <v>86</v>
      </c>
      <c r="BK262" s="149">
        <f>ROUND(I262*H262,2)</f>
        <v>0</v>
      </c>
      <c r="BL262" s="16" t="s">
        <v>158</v>
      </c>
      <c r="BM262" s="148" t="s">
        <v>2276</v>
      </c>
    </row>
    <row r="263" spans="2:65" s="12" customFormat="1" ht="11.25">
      <c r="B263" s="160"/>
      <c r="D263" s="150" t="s">
        <v>312</v>
      </c>
      <c r="E263" s="161" t="s">
        <v>1</v>
      </c>
      <c r="F263" s="162" t="s">
        <v>2277</v>
      </c>
      <c r="H263" s="163">
        <v>15.942</v>
      </c>
      <c r="I263" s="164"/>
      <c r="L263" s="160"/>
      <c r="M263" s="165"/>
      <c r="T263" s="166"/>
      <c r="AT263" s="161" t="s">
        <v>312</v>
      </c>
      <c r="AU263" s="161" t="s">
        <v>89</v>
      </c>
      <c r="AV263" s="12" t="s">
        <v>89</v>
      </c>
      <c r="AW263" s="12" t="s">
        <v>35</v>
      </c>
      <c r="AX263" s="12" t="s">
        <v>86</v>
      </c>
      <c r="AY263" s="161" t="s">
        <v>151</v>
      </c>
    </row>
    <row r="264" spans="2:65" s="1" customFormat="1" ht="16.5" customHeight="1">
      <c r="B264" s="136"/>
      <c r="C264" s="137" t="s">
        <v>576</v>
      </c>
      <c r="D264" s="137" t="s">
        <v>154</v>
      </c>
      <c r="E264" s="138" t="s">
        <v>1242</v>
      </c>
      <c r="F264" s="139" t="s">
        <v>1243</v>
      </c>
      <c r="G264" s="140" t="s">
        <v>363</v>
      </c>
      <c r="H264" s="141">
        <v>531.4</v>
      </c>
      <c r="I264" s="142"/>
      <c r="J264" s="143">
        <f>ROUND(I264*H264,2)</f>
        <v>0</v>
      </c>
      <c r="K264" s="139" t="s">
        <v>310</v>
      </c>
      <c r="L264" s="32"/>
      <c r="M264" s="144" t="s">
        <v>1</v>
      </c>
      <c r="N264" s="145" t="s">
        <v>44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158</v>
      </c>
      <c r="AT264" s="148" t="s">
        <v>154</v>
      </c>
      <c r="AU264" s="148" t="s">
        <v>89</v>
      </c>
      <c r="AY264" s="16" t="s">
        <v>151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86</v>
      </c>
      <c r="BK264" s="149">
        <f>ROUND(I264*H264,2)</f>
        <v>0</v>
      </c>
      <c r="BL264" s="16" t="s">
        <v>158</v>
      </c>
      <c r="BM264" s="148" t="s">
        <v>2278</v>
      </c>
    </row>
    <row r="265" spans="2:65" s="12" customFormat="1" ht="11.25">
      <c r="B265" s="160"/>
      <c r="D265" s="150" t="s">
        <v>312</v>
      </c>
      <c r="E265" s="161" t="s">
        <v>1</v>
      </c>
      <c r="F265" s="162" t="s">
        <v>2279</v>
      </c>
      <c r="H265" s="163">
        <v>531.4</v>
      </c>
      <c r="I265" s="164"/>
      <c r="L265" s="160"/>
      <c r="M265" s="165"/>
      <c r="T265" s="166"/>
      <c r="AT265" s="161" t="s">
        <v>312</v>
      </c>
      <c r="AU265" s="161" t="s">
        <v>89</v>
      </c>
      <c r="AV265" s="12" t="s">
        <v>89</v>
      </c>
      <c r="AW265" s="12" t="s">
        <v>35</v>
      </c>
      <c r="AX265" s="12" t="s">
        <v>86</v>
      </c>
      <c r="AY265" s="161" t="s">
        <v>151</v>
      </c>
    </row>
    <row r="266" spans="2:65" s="1" customFormat="1" ht="16.5" customHeight="1">
      <c r="B266" s="136"/>
      <c r="C266" s="137" t="s">
        <v>581</v>
      </c>
      <c r="D266" s="137" t="s">
        <v>154</v>
      </c>
      <c r="E266" s="138" t="s">
        <v>1238</v>
      </c>
      <c r="F266" s="139" t="s">
        <v>1239</v>
      </c>
      <c r="G266" s="140" t="s">
        <v>363</v>
      </c>
      <c r="H266" s="141">
        <v>740.6</v>
      </c>
      <c r="I266" s="142"/>
      <c r="J266" s="143">
        <f>ROUND(I266*H266,2)</f>
        <v>0</v>
      </c>
      <c r="K266" s="139" t="s">
        <v>310</v>
      </c>
      <c r="L266" s="32"/>
      <c r="M266" s="144" t="s">
        <v>1</v>
      </c>
      <c r="N266" s="145" t="s">
        <v>44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158</v>
      </c>
      <c r="AT266" s="148" t="s">
        <v>154</v>
      </c>
      <c r="AU266" s="148" t="s">
        <v>89</v>
      </c>
      <c r="AY266" s="16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86</v>
      </c>
      <c r="BK266" s="149">
        <f>ROUND(I266*H266,2)</f>
        <v>0</v>
      </c>
      <c r="BL266" s="16" t="s">
        <v>158</v>
      </c>
      <c r="BM266" s="148" t="s">
        <v>2280</v>
      </c>
    </row>
    <row r="267" spans="2:65" s="12" customFormat="1" ht="11.25">
      <c r="B267" s="160"/>
      <c r="D267" s="150" t="s">
        <v>312</v>
      </c>
      <c r="E267" s="161" t="s">
        <v>1</v>
      </c>
      <c r="F267" s="162" t="s">
        <v>2281</v>
      </c>
      <c r="H267" s="163">
        <v>740.6</v>
      </c>
      <c r="I267" s="164"/>
      <c r="L267" s="160"/>
      <c r="M267" s="165"/>
      <c r="T267" s="166"/>
      <c r="AT267" s="161" t="s">
        <v>312</v>
      </c>
      <c r="AU267" s="161" t="s">
        <v>89</v>
      </c>
      <c r="AV267" s="12" t="s">
        <v>89</v>
      </c>
      <c r="AW267" s="12" t="s">
        <v>35</v>
      </c>
      <c r="AX267" s="12" t="s">
        <v>86</v>
      </c>
      <c r="AY267" s="161" t="s">
        <v>151</v>
      </c>
    </row>
    <row r="268" spans="2:65" s="1" customFormat="1" ht="16.5" customHeight="1">
      <c r="B268" s="136"/>
      <c r="C268" s="137" t="s">
        <v>587</v>
      </c>
      <c r="D268" s="137" t="s">
        <v>154</v>
      </c>
      <c r="E268" s="138" t="s">
        <v>1614</v>
      </c>
      <c r="F268" s="139" t="s">
        <v>1615</v>
      </c>
      <c r="G268" s="140" t="s">
        <v>363</v>
      </c>
      <c r="H268" s="141">
        <v>531.4</v>
      </c>
      <c r="I268" s="142"/>
      <c r="J268" s="143">
        <f>ROUND(I268*H268,2)</f>
        <v>0</v>
      </c>
      <c r="K268" s="139" t="s">
        <v>310</v>
      </c>
      <c r="L268" s="32"/>
      <c r="M268" s="144" t="s">
        <v>1</v>
      </c>
      <c r="N268" s="145" t="s">
        <v>44</v>
      </c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AR268" s="148" t="s">
        <v>158</v>
      </c>
      <c r="AT268" s="148" t="s">
        <v>154</v>
      </c>
      <c r="AU268" s="148" t="s">
        <v>89</v>
      </c>
      <c r="AY268" s="16" t="s">
        <v>151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86</v>
      </c>
      <c r="BK268" s="149">
        <f>ROUND(I268*H268,2)</f>
        <v>0</v>
      </c>
      <c r="BL268" s="16" t="s">
        <v>158</v>
      </c>
      <c r="BM268" s="148" t="s">
        <v>2282</v>
      </c>
    </row>
    <row r="269" spans="2:65" s="12" customFormat="1" ht="11.25">
      <c r="B269" s="160"/>
      <c r="D269" s="150" t="s">
        <v>312</v>
      </c>
      <c r="E269" s="161" t="s">
        <v>1</v>
      </c>
      <c r="F269" s="162" t="s">
        <v>2283</v>
      </c>
      <c r="H269" s="163">
        <v>531.4</v>
      </c>
      <c r="I269" s="164"/>
      <c r="L269" s="160"/>
      <c r="M269" s="165"/>
      <c r="T269" s="166"/>
      <c r="AT269" s="161" t="s">
        <v>312</v>
      </c>
      <c r="AU269" s="161" t="s">
        <v>89</v>
      </c>
      <c r="AV269" s="12" t="s">
        <v>89</v>
      </c>
      <c r="AW269" s="12" t="s">
        <v>35</v>
      </c>
      <c r="AX269" s="12" t="s">
        <v>86</v>
      </c>
      <c r="AY269" s="161" t="s">
        <v>151</v>
      </c>
    </row>
    <row r="270" spans="2:65" s="1" customFormat="1" ht="16.5" customHeight="1">
      <c r="B270" s="136"/>
      <c r="C270" s="137" t="s">
        <v>592</v>
      </c>
      <c r="D270" s="137" t="s">
        <v>154</v>
      </c>
      <c r="E270" s="138" t="s">
        <v>2284</v>
      </c>
      <c r="F270" s="139" t="s">
        <v>2285</v>
      </c>
      <c r="G270" s="140" t="s">
        <v>354</v>
      </c>
      <c r="H270" s="141">
        <v>15</v>
      </c>
      <c r="I270" s="142"/>
      <c r="J270" s="143">
        <f>ROUND(I270*H270,2)</f>
        <v>0</v>
      </c>
      <c r="K270" s="139" t="s">
        <v>310</v>
      </c>
      <c r="L270" s="32"/>
      <c r="M270" s="144" t="s">
        <v>1</v>
      </c>
      <c r="N270" s="145" t="s">
        <v>44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158</v>
      </c>
      <c r="AT270" s="148" t="s">
        <v>154</v>
      </c>
      <c r="AU270" s="148" t="s">
        <v>89</v>
      </c>
      <c r="AY270" s="16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86</v>
      </c>
      <c r="BK270" s="149">
        <f>ROUND(I270*H270,2)</f>
        <v>0</v>
      </c>
      <c r="BL270" s="16" t="s">
        <v>158</v>
      </c>
      <c r="BM270" s="148" t="s">
        <v>2286</v>
      </c>
    </row>
    <row r="271" spans="2:65" s="1" customFormat="1" ht="19.5">
      <c r="B271" s="32"/>
      <c r="D271" s="150" t="s">
        <v>167</v>
      </c>
      <c r="F271" s="151" t="s">
        <v>2287</v>
      </c>
      <c r="I271" s="152"/>
      <c r="L271" s="32"/>
      <c r="M271" s="153"/>
      <c r="T271" s="56"/>
      <c r="AT271" s="16" t="s">
        <v>167</v>
      </c>
      <c r="AU271" s="16" t="s">
        <v>89</v>
      </c>
    </row>
    <row r="272" spans="2:65" s="1" customFormat="1" ht="16.5" customHeight="1">
      <c r="B272" s="136"/>
      <c r="C272" s="174" t="s">
        <v>597</v>
      </c>
      <c r="D272" s="174" t="s">
        <v>374</v>
      </c>
      <c r="E272" s="175" t="s">
        <v>2288</v>
      </c>
      <c r="F272" s="176" t="s">
        <v>2289</v>
      </c>
      <c r="G272" s="177" t="s">
        <v>354</v>
      </c>
      <c r="H272" s="178">
        <v>5</v>
      </c>
      <c r="I272" s="179"/>
      <c r="J272" s="180">
        <f>ROUND(I272*H272,2)</f>
        <v>0</v>
      </c>
      <c r="K272" s="176" t="s">
        <v>310</v>
      </c>
      <c r="L272" s="181"/>
      <c r="M272" s="182" t="s">
        <v>1</v>
      </c>
      <c r="N272" s="183" t="s">
        <v>44</v>
      </c>
      <c r="P272" s="146">
        <f>O272*H272</f>
        <v>0</v>
      </c>
      <c r="Q272" s="146">
        <v>0.75</v>
      </c>
      <c r="R272" s="146">
        <f>Q272*H272</f>
        <v>3.75</v>
      </c>
      <c r="S272" s="146">
        <v>0</v>
      </c>
      <c r="T272" s="147">
        <f>S272*H272</f>
        <v>0</v>
      </c>
      <c r="AR272" s="148" t="s">
        <v>183</v>
      </c>
      <c r="AT272" s="148" t="s">
        <v>374</v>
      </c>
      <c r="AU272" s="148" t="s">
        <v>89</v>
      </c>
      <c r="AY272" s="16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6" t="s">
        <v>86</v>
      </c>
      <c r="BK272" s="149">
        <f>ROUND(I272*H272,2)</f>
        <v>0</v>
      </c>
      <c r="BL272" s="16" t="s">
        <v>158</v>
      </c>
      <c r="BM272" s="148" t="s">
        <v>2290</v>
      </c>
    </row>
    <row r="273" spans="2:65" s="12" customFormat="1" ht="11.25">
      <c r="B273" s="160"/>
      <c r="D273" s="150" t="s">
        <v>312</v>
      </c>
      <c r="E273" s="161" t="s">
        <v>1</v>
      </c>
      <c r="F273" s="162" t="s">
        <v>2291</v>
      </c>
      <c r="H273" s="163">
        <v>5</v>
      </c>
      <c r="I273" s="164"/>
      <c r="L273" s="160"/>
      <c r="M273" s="165"/>
      <c r="T273" s="166"/>
      <c r="AT273" s="161" t="s">
        <v>312</v>
      </c>
      <c r="AU273" s="161" t="s">
        <v>89</v>
      </c>
      <c r="AV273" s="12" t="s">
        <v>89</v>
      </c>
      <c r="AW273" s="12" t="s">
        <v>35</v>
      </c>
      <c r="AX273" s="12" t="s">
        <v>86</v>
      </c>
      <c r="AY273" s="161" t="s">
        <v>151</v>
      </c>
    </row>
    <row r="274" spans="2:65" s="11" customFormat="1" ht="22.9" customHeight="1">
      <c r="B274" s="124"/>
      <c r="D274" s="125" t="s">
        <v>78</v>
      </c>
      <c r="E274" s="134" t="s">
        <v>89</v>
      </c>
      <c r="F274" s="134" t="s">
        <v>561</v>
      </c>
      <c r="I274" s="127"/>
      <c r="J274" s="135">
        <f>BK274</f>
        <v>0</v>
      </c>
      <c r="L274" s="124"/>
      <c r="M274" s="129"/>
      <c r="P274" s="130">
        <f>SUM(P275:P307)</f>
        <v>0</v>
      </c>
      <c r="R274" s="130">
        <f>SUM(R275:R307)</f>
        <v>169.17088549999994</v>
      </c>
      <c r="T274" s="131">
        <f>SUM(T275:T307)</f>
        <v>0</v>
      </c>
      <c r="AR274" s="125" t="s">
        <v>86</v>
      </c>
      <c r="AT274" s="132" t="s">
        <v>78</v>
      </c>
      <c r="AU274" s="132" t="s">
        <v>86</v>
      </c>
      <c r="AY274" s="125" t="s">
        <v>151</v>
      </c>
      <c r="BK274" s="133">
        <f>SUM(BK275:BK307)</f>
        <v>0</v>
      </c>
    </row>
    <row r="275" spans="2:65" s="1" customFormat="1" ht="16.5" customHeight="1">
      <c r="B275" s="136"/>
      <c r="C275" s="137" t="s">
        <v>602</v>
      </c>
      <c r="D275" s="137" t="s">
        <v>154</v>
      </c>
      <c r="E275" s="138" t="s">
        <v>2292</v>
      </c>
      <c r="F275" s="139" t="s">
        <v>2293</v>
      </c>
      <c r="G275" s="140" t="s">
        <v>363</v>
      </c>
      <c r="H275" s="141">
        <v>19.8</v>
      </c>
      <c r="I275" s="142"/>
      <c r="J275" s="143">
        <f>ROUND(I275*H275,2)</f>
        <v>0</v>
      </c>
      <c r="K275" s="139" t="s">
        <v>310</v>
      </c>
      <c r="L275" s="32"/>
      <c r="M275" s="144" t="s">
        <v>1</v>
      </c>
      <c r="N275" s="145" t="s">
        <v>44</v>
      </c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AR275" s="148" t="s">
        <v>158</v>
      </c>
      <c r="AT275" s="148" t="s">
        <v>154</v>
      </c>
      <c r="AU275" s="148" t="s">
        <v>89</v>
      </c>
      <c r="AY275" s="16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6" t="s">
        <v>86</v>
      </c>
      <c r="BK275" s="149">
        <f>ROUND(I275*H275,2)</f>
        <v>0</v>
      </c>
      <c r="BL275" s="16" t="s">
        <v>158</v>
      </c>
      <c r="BM275" s="148" t="s">
        <v>2294</v>
      </c>
    </row>
    <row r="276" spans="2:65" s="12" customFormat="1" ht="11.25">
      <c r="B276" s="160"/>
      <c r="D276" s="150" t="s">
        <v>312</v>
      </c>
      <c r="E276" s="161" t="s">
        <v>1</v>
      </c>
      <c r="F276" s="162" t="s">
        <v>2295</v>
      </c>
      <c r="H276" s="163">
        <v>19.8</v>
      </c>
      <c r="I276" s="164"/>
      <c r="L276" s="160"/>
      <c r="M276" s="165"/>
      <c r="T276" s="166"/>
      <c r="AT276" s="161" t="s">
        <v>312</v>
      </c>
      <c r="AU276" s="161" t="s">
        <v>89</v>
      </c>
      <c r="AV276" s="12" t="s">
        <v>89</v>
      </c>
      <c r="AW276" s="12" t="s">
        <v>35</v>
      </c>
      <c r="AX276" s="12" t="s">
        <v>86</v>
      </c>
      <c r="AY276" s="161" t="s">
        <v>151</v>
      </c>
    </row>
    <row r="277" spans="2:65" s="1" customFormat="1" ht="16.5" customHeight="1">
      <c r="B277" s="136"/>
      <c r="C277" s="174" t="s">
        <v>607</v>
      </c>
      <c r="D277" s="174" t="s">
        <v>374</v>
      </c>
      <c r="E277" s="175" t="s">
        <v>568</v>
      </c>
      <c r="F277" s="176" t="s">
        <v>569</v>
      </c>
      <c r="G277" s="177" t="s">
        <v>309</v>
      </c>
      <c r="H277" s="178">
        <v>0.99</v>
      </c>
      <c r="I277" s="179"/>
      <c r="J277" s="180">
        <f>ROUND(I277*H277,2)</f>
        <v>0</v>
      </c>
      <c r="K277" s="176" t="s">
        <v>310</v>
      </c>
      <c r="L277" s="181"/>
      <c r="M277" s="182" t="s">
        <v>1</v>
      </c>
      <c r="N277" s="183" t="s">
        <v>44</v>
      </c>
      <c r="P277" s="146">
        <f>O277*H277</f>
        <v>0</v>
      </c>
      <c r="Q277" s="146">
        <v>2.4289999999999998</v>
      </c>
      <c r="R277" s="146">
        <f>Q277*H277</f>
        <v>2.4047099999999997</v>
      </c>
      <c r="S277" s="146">
        <v>0</v>
      </c>
      <c r="T277" s="147">
        <f>S277*H277</f>
        <v>0</v>
      </c>
      <c r="AR277" s="148" t="s">
        <v>183</v>
      </c>
      <c r="AT277" s="148" t="s">
        <v>374</v>
      </c>
      <c r="AU277" s="148" t="s">
        <v>89</v>
      </c>
      <c r="AY277" s="16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6" t="s">
        <v>86</v>
      </c>
      <c r="BK277" s="149">
        <f>ROUND(I277*H277,2)</f>
        <v>0</v>
      </c>
      <c r="BL277" s="16" t="s">
        <v>158</v>
      </c>
      <c r="BM277" s="148" t="s">
        <v>2296</v>
      </c>
    </row>
    <row r="278" spans="2:65" s="12" customFormat="1" ht="11.25">
      <c r="B278" s="160"/>
      <c r="D278" s="150" t="s">
        <v>312</v>
      </c>
      <c r="E278" s="161" t="s">
        <v>1</v>
      </c>
      <c r="F278" s="162" t="s">
        <v>2297</v>
      </c>
      <c r="H278" s="163">
        <v>0.99</v>
      </c>
      <c r="I278" s="164"/>
      <c r="L278" s="160"/>
      <c r="M278" s="165"/>
      <c r="T278" s="166"/>
      <c r="AT278" s="161" t="s">
        <v>312</v>
      </c>
      <c r="AU278" s="161" t="s">
        <v>89</v>
      </c>
      <c r="AV278" s="12" t="s">
        <v>89</v>
      </c>
      <c r="AW278" s="12" t="s">
        <v>35</v>
      </c>
      <c r="AX278" s="12" t="s">
        <v>86</v>
      </c>
      <c r="AY278" s="161" t="s">
        <v>151</v>
      </c>
    </row>
    <row r="279" spans="2:65" s="1" customFormat="1" ht="21.75" customHeight="1">
      <c r="B279" s="136"/>
      <c r="C279" s="137" t="s">
        <v>613</v>
      </c>
      <c r="D279" s="137" t="s">
        <v>154</v>
      </c>
      <c r="E279" s="138" t="s">
        <v>2298</v>
      </c>
      <c r="F279" s="139" t="s">
        <v>2299</v>
      </c>
      <c r="G279" s="140" t="s">
        <v>363</v>
      </c>
      <c r="H279" s="141">
        <v>19.8</v>
      </c>
      <c r="I279" s="142"/>
      <c r="J279" s="143">
        <f>ROUND(I279*H279,2)</f>
        <v>0</v>
      </c>
      <c r="K279" s="139" t="s">
        <v>310</v>
      </c>
      <c r="L279" s="32"/>
      <c r="M279" s="144" t="s">
        <v>1</v>
      </c>
      <c r="N279" s="145" t="s">
        <v>44</v>
      </c>
      <c r="P279" s="146">
        <f>O279*H279</f>
        <v>0</v>
      </c>
      <c r="Q279" s="146">
        <v>9.4999999999999998E-3</v>
      </c>
      <c r="R279" s="146">
        <f>Q279*H279</f>
        <v>0.18809999999999999</v>
      </c>
      <c r="S279" s="146">
        <v>0</v>
      </c>
      <c r="T279" s="147">
        <f>S279*H279</f>
        <v>0</v>
      </c>
      <c r="AR279" s="148" t="s">
        <v>158</v>
      </c>
      <c r="AT279" s="148" t="s">
        <v>154</v>
      </c>
      <c r="AU279" s="148" t="s">
        <v>89</v>
      </c>
      <c r="AY279" s="16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6" t="s">
        <v>86</v>
      </c>
      <c r="BK279" s="149">
        <f>ROUND(I279*H279,2)</f>
        <v>0</v>
      </c>
      <c r="BL279" s="16" t="s">
        <v>158</v>
      </c>
      <c r="BM279" s="148" t="s">
        <v>2300</v>
      </c>
    </row>
    <row r="280" spans="2:65" s="1" customFormat="1" ht="16.5" customHeight="1">
      <c r="B280" s="136"/>
      <c r="C280" s="137" t="s">
        <v>618</v>
      </c>
      <c r="D280" s="137" t="s">
        <v>154</v>
      </c>
      <c r="E280" s="138" t="s">
        <v>1636</v>
      </c>
      <c r="F280" s="139" t="s">
        <v>1637</v>
      </c>
      <c r="G280" s="140" t="s">
        <v>363</v>
      </c>
      <c r="H280" s="141">
        <v>744.4</v>
      </c>
      <c r="I280" s="142"/>
      <c r="J280" s="143">
        <f>ROUND(I280*H280,2)</f>
        <v>0</v>
      </c>
      <c r="K280" s="139" t="s">
        <v>310</v>
      </c>
      <c r="L280" s="32"/>
      <c r="M280" s="144" t="s">
        <v>1</v>
      </c>
      <c r="N280" s="145" t="s">
        <v>44</v>
      </c>
      <c r="P280" s="146">
        <f>O280*H280</f>
        <v>0</v>
      </c>
      <c r="Q280" s="146">
        <v>1E-4</v>
      </c>
      <c r="R280" s="146">
        <f>Q280*H280</f>
        <v>7.4440000000000006E-2</v>
      </c>
      <c r="S280" s="146">
        <v>0</v>
      </c>
      <c r="T280" s="147">
        <f>S280*H280</f>
        <v>0</v>
      </c>
      <c r="AR280" s="148" t="s">
        <v>158</v>
      </c>
      <c r="AT280" s="148" t="s">
        <v>154</v>
      </c>
      <c r="AU280" s="148" t="s">
        <v>89</v>
      </c>
      <c r="AY280" s="16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6" t="s">
        <v>86</v>
      </c>
      <c r="BK280" s="149">
        <f>ROUND(I280*H280,2)</f>
        <v>0</v>
      </c>
      <c r="BL280" s="16" t="s">
        <v>158</v>
      </c>
      <c r="BM280" s="148" t="s">
        <v>2301</v>
      </c>
    </row>
    <row r="281" spans="2:65" s="12" customFormat="1" ht="11.25">
      <c r="B281" s="160"/>
      <c r="D281" s="150" t="s">
        <v>312</v>
      </c>
      <c r="E281" s="161" t="s">
        <v>1</v>
      </c>
      <c r="F281" s="162" t="s">
        <v>2283</v>
      </c>
      <c r="H281" s="163">
        <v>531.4</v>
      </c>
      <c r="I281" s="164"/>
      <c r="L281" s="160"/>
      <c r="M281" s="165"/>
      <c r="T281" s="166"/>
      <c r="AT281" s="161" t="s">
        <v>312</v>
      </c>
      <c r="AU281" s="161" t="s">
        <v>89</v>
      </c>
      <c r="AV281" s="12" t="s">
        <v>89</v>
      </c>
      <c r="AW281" s="12" t="s">
        <v>35</v>
      </c>
      <c r="AX281" s="12" t="s">
        <v>79</v>
      </c>
      <c r="AY281" s="161" t="s">
        <v>151</v>
      </c>
    </row>
    <row r="282" spans="2:65" s="12" customFormat="1" ht="11.25">
      <c r="B282" s="160"/>
      <c r="D282" s="150" t="s">
        <v>312</v>
      </c>
      <c r="E282" s="161" t="s">
        <v>1</v>
      </c>
      <c r="F282" s="162" t="s">
        <v>2302</v>
      </c>
      <c r="H282" s="163">
        <v>200</v>
      </c>
      <c r="I282" s="164"/>
      <c r="L282" s="160"/>
      <c r="M282" s="165"/>
      <c r="T282" s="166"/>
      <c r="AT282" s="161" t="s">
        <v>312</v>
      </c>
      <c r="AU282" s="161" t="s">
        <v>89</v>
      </c>
      <c r="AV282" s="12" t="s">
        <v>89</v>
      </c>
      <c r="AW282" s="12" t="s">
        <v>35</v>
      </c>
      <c r="AX282" s="12" t="s">
        <v>79</v>
      </c>
      <c r="AY282" s="161" t="s">
        <v>151</v>
      </c>
    </row>
    <row r="283" spans="2:65" s="12" customFormat="1" ht="11.25">
      <c r="B283" s="160"/>
      <c r="D283" s="150" t="s">
        <v>312</v>
      </c>
      <c r="E283" s="161" t="s">
        <v>1</v>
      </c>
      <c r="F283" s="162" t="s">
        <v>2303</v>
      </c>
      <c r="H283" s="163">
        <v>13</v>
      </c>
      <c r="I283" s="164"/>
      <c r="L283" s="160"/>
      <c r="M283" s="165"/>
      <c r="T283" s="166"/>
      <c r="AT283" s="161" t="s">
        <v>312</v>
      </c>
      <c r="AU283" s="161" t="s">
        <v>89</v>
      </c>
      <c r="AV283" s="12" t="s">
        <v>89</v>
      </c>
      <c r="AW283" s="12" t="s">
        <v>35</v>
      </c>
      <c r="AX283" s="12" t="s">
        <v>79</v>
      </c>
      <c r="AY283" s="161" t="s">
        <v>151</v>
      </c>
    </row>
    <row r="284" spans="2:65" s="13" customFormat="1" ht="11.25">
      <c r="B284" s="167"/>
      <c r="D284" s="150" t="s">
        <v>312</v>
      </c>
      <c r="E284" s="168" t="s">
        <v>1</v>
      </c>
      <c r="F284" s="169" t="s">
        <v>320</v>
      </c>
      <c r="H284" s="170">
        <v>744.4</v>
      </c>
      <c r="I284" s="171"/>
      <c r="L284" s="167"/>
      <c r="M284" s="172"/>
      <c r="T284" s="173"/>
      <c r="AT284" s="168" t="s">
        <v>312</v>
      </c>
      <c r="AU284" s="168" t="s">
        <v>89</v>
      </c>
      <c r="AV284" s="13" t="s">
        <v>158</v>
      </c>
      <c r="AW284" s="13" t="s">
        <v>35</v>
      </c>
      <c r="AX284" s="13" t="s">
        <v>86</v>
      </c>
      <c r="AY284" s="168" t="s">
        <v>151</v>
      </c>
    </row>
    <row r="285" spans="2:65" s="1" customFormat="1" ht="16.5" customHeight="1">
      <c r="B285" s="136"/>
      <c r="C285" s="174" t="s">
        <v>623</v>
      </c>
      <c r="D285" s="174" t="s">
        <v>374</v>
      </c>
      <c r="E285" s="175" t="s">
        <v>1641</v>
      </c>
      <c r="F285" s="176" t="s">
        <v>1642</v>
      </c>
      <c r="G285" s="177" t="s">
        <v>363</v>
      </c>
      <c r="H285" s="178">
        <v>531.4</v>
      </c>
      <c r="I285" s="179"/>
      <c r="J285" s="180">
        <f>ROUND(I285*H285,2)</f>
        <v>0</v>
      </c>
      <c r="K285" s="176" t="s">
        <v>310</v>
      </c>
      <c r="L285" s="181"/>
      <c r="M285" s="182" t="s">
        <v>1</v>
      </c>
      <c r="N285" s="183" t="s">
        <v>44</v>
      </c>
      <c r="P285" s="146">
        <f>O285*H285</f>
        <v>0</v>
      </c>
      <c r="Q285" s="146">
        <v>2.0000000000000001E-4</v>
      </c>
      <c r="R285" s="146">
        <f>Q285*H285</f>
        <v>0.10628</v>
      </c>
      <c r="S285" s="146">
        <v>0</v>
      </c>
      <c r="T285" s="147">
        <f>S285*H285</f>
        <v>0</v>
      </c>
      <c r="AR285" s="148" t="s">
        <v>183</v>
      </c>
      <c r="AT285" s="148" t="s">
        <v>374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2304</v>
      </c>
    </row>
    <row r="286" spans="2:65" s="12" customFormat="1" ht="11.25">
      <c r="B286" s="160"/>
      <c r="D286" s="150" t="s">
        <v>312</v>
      </c>
      <c r="F286" s="162" t="s">
        <v>2305</v>
      </c>
      <c r="H286" s="163">
        <v>531.4</v>
      </c>
      <c r="I286" s="164"/>
      <c r="L286" s="160"/>
      <c r="M286" s="165"/>
      <c r="T286" s="166"/>
      <c r="AT286" s="161" t="s">
        <v>312</v>
      </c>
      <c r="AU286" s="161" t="s">
        <v>89</v>
      </c>
      <c r="AV286" s="12" t="s">
        <v>89</v>
      </c>
      <c r="AW286" s="12" t="s">
        <v>3</v>
      </c>
      <c r="AX286" s="12" t="s">
        <v>86</v>
      </c>
      <c r="AY286" s="161" t="s">
        <v>151</v>
      </c>
    </row>
    <row r="287" spans="2:65" s="1" customFormat="1" ht="16.5" customHeight="1">
      <c r="B287" s="136"/>
      <c r="C287" s="174" t="s">
        <v>629</v>
      </c>
      <c r="D287" s="174" t="s">
        <v>374</v>
      </c>
      <c r="E287" s="175" t="s">
        <v>2306</v>
      </c>
      <c r="F287" s="176" t="s">
        <v>2307</v>
      </c>
      <c r="G287" s="177" t="s">
        <v>363</v>
      </c>
      <c r="H287" s="178">
        <v>13</v>
      </c>
      <c r="I287" s="179"/>
      <c r="J287" s="180">
        <f>ROUND(I287*H287,2)</f>
        <v>0</v>
      </c>
      <c r="K287" s="176" t="s">
        <v>310</v>
      </c>
      <c r="L287" s="181"/>
      <c r="M287" s="182" t="s">
        <v>1</v>
      </c>
      <c r="N287" s="183" t="s">
        <v>44</v>
      </c>
      <c r="P287" s="146">
        <f>O287*H287</f>
        <v>0</v>
      </c>
      <c r="Q287" s="146">
        <v>2.9999999999999997E-4</v>
      </c>
      <c r="R287" s="146">
        <f>Q287*H287</f>
        <v>3.8999999999999998E-3</v>
      </c>
      <c r="S287" s="146">
        <v>0</v>
      </c>
      <c r="T287" s="147">
        <f>S287*H287</f>
        <v>0</v>
      </c>
      <c r="AR287" s="148" t="s">
        <v>183</v>
      </c>
      <c r="AT287" s="148" t="s">
        <v>374</v>
      </c>
      <c r="AU287" s="148" t="s">
        <v>89</v>
      </c>
      <c r="AY287" s="16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6" t="s">
        <v>86</v>
      </c>
      <c r="BK287" s="149">
        <f>ROUND(I287*H287,2)</f>
        <v>0</v>
      </c>
      <c r="BL287" s="16" t="s">
        <v>158</v>
      </c>
      <c r="BM287" s="148" t="s">
        <v>2308</v>
      </c>
    </row>
    <row r="288" spans="2:65" s="1" customFormat="1" ht="19.5">
      <c r="B288" s="32"/>
      <c r="D288" s="150" t="s">
        <v>167</v>
      </c>
      <c r="F288" s="151" t="s">
        <v>2069</v>
      </c>
      <c r="I288" s="152"/>
      <c r="L288" s="32"/>
      <c r="M288" s="153"/>
      <c r="T288" s="56"/>
      <c r="AT288" s="16" t="s">
        <v>167</v>
      </c>
      <c r="AU288" s="16" t="s">
        <v>89</v>
      </c>
    </row>
    <row r="289" spans="2:65" s="1" customFormat="1" ht="16.5" customHeight="1">
      <c r="B289" s="136"/>
      <c r="C289" s="174" t="s">
        <v>634</v>
      </c>
      <c r="D289" s="174" t="s">
        <v>374</v>
      </c>
      <c r="E289" s="175" t="s">
        <v>1645</v>
      </c>
      <c r="F289" s="176" t="s">
        <v>1646</v>
      </c>
      <c r="G289" s="177" t="s">
        <v>363</v>
      </c>
      <c r="H289" s="178">
        <v>200</v>
      </c>
      <c r="I289" s="179"/>
      <c r="J289" s="180">
        <f>ROUND(I289*H289,2)</f>
        <v>0</v>
      </c>
      <c r="K289" s="176" t="s">
        <v>310</v>
      </c>
      <c r="L289" s="181"/>
      <c r="M289" s="182" t="s">
        <v>1</v>
      </c>
      <c r="N289" s="183" t="s">
        <v>44</v>
      </c>
      <c r="P289" s="146">
        <f>O289*H289</f>
        <v>0</v>
      </c>
      <c r="Q289" s="146">
        <v>5.9999999999999995E-4</v>
      </c>
      <c r="R289" s="146">
        <f>Q289*H289</f>
        <v>0.12</v>
      </c>
      <c r="S289" s="146">
        <v>0</v>
      </c>
      <c r="T289" s="147">
        <f>S289*H289</f>
        <v>0</v>
      </c>
      <c r="AR289" s="148" t="s">
        <v>183</v>
      </c>
      <c r="AT289" s="148" t="s">
        <v>374</v>
      </c>
      <c r="AU289" s="148" t="s">
        <v>89</v>
      </c>
      <c r="AY289" s="16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6" t="s">
        <v>86</v>
      </c>
      <c r="BK289" s="149">
        <f>ROUND(I289*H289,2)</f>
        <v>0</v>
      </c>
      <c r="BL289" s="16" t="s">
        <v>158</v>
      </c>
      <c r="BM289" s="148" t="s">
        <v>2309</v>
      </c>
    </row>
    <row r="290" spans="2:65" s="1" customFormat="1" ht="16.5" customHeight="1">
      <c r="B290" s="136"/>
      <c r="C290" s="137" t="s">
        <v>640</v>
      </c>
      <c r="D290" s="137" t="s">
        <v>154</v>
      </c>
      <c r="E290" s="138" t="s">
        <v>2310</v>
      </c>
      <c r="F290" s="139" t="s">
        <v>2311</v>
      </c>
      <c r="G290" s="140" t="s">
        <v>349</v>
      </c>
      <c r="H290" s="141">
        <v>69</v>
      </c>
      <c r="I290" s="142"/>
      <c r="J290" s="143">
        <f>ROUND(I290*H290,2)</f>
        <v>0</v>
      </c>
      <c r="K290" s="139" t="s">
        <v>310</v>
      </c>
      <c r="L290" s="32"/>
      <c r="M290" s="144" t="s">
        <v>1</v>
      </c>
      <c r="N290" s="145" t="s">
        <v>44</v>
      </c>
      <c r="P290" s="146">
        <f>O290*H290</f>
        <v>0</v>
      </c>
      <c r="Q290" s="146">
        <v>1.2999999999999999E-4</v>
      </c>
      <c r="R290" s="146">
        <f>Q290*H290</f>
        <v>8.9699999999999988E-3</v>
      </c>
      <c r="S290" s="146">
        <v>0</v>
      </c>
      <c r="T290" s="147">
        <f>S290*H290</f>
        <v>0</v>
      </c>
      <c r="AR290" s="148" t="s">
        <v>158</v>
      </c>
      <c r="AT290" s="148" t="s">
        <v>154</v>
      </c>
      <c r="AU290" s="148" t="s">
        <v>89</v>
      </c>
      <c r="AY290" s="16" t="s">
        <v>151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6" t="s">
        <v>86</v>
      </c>
      <c r="BK290" s="149">
        <f>ROUND(I290*H290,2)</f>
        <v>0</v>
      </c>
      <c r="BL290" s="16" t="s">
        <v>158</v>
      </c>
      <c r="BM290" s="148" t="s">
        <v>2312</v>
      </c>
    </row>
    <row r="291" spans="2:65" s="12" customFormat="1" ht="11.25">
      <c r="B291" s="160"/>
      <c r="D291" s="150" t="s">
        <v>312</v>
      </c>
      <c r="E291" s="161" t="s">
        <v>1</v>
      </c>
      <c r="F291" s="162" t="s">
        <v>2313</v>
      </c>
      <c r="H291" s="163">
        <v>69</v>
      </c>
      <c r="I291" s="164"/>
      <c r="L291" s="160"/>
      <c r="M291" s="165"/>
      <c r="T291" s="166"/>
      <c r="AT291" s="161" t="s">
        <v>312</v>
      </c>
      <c r="AU291" s="161" t="s">
        <v>89</v>
      </c>
      <c r="AV291" s="12" t="s">
        <v>89</v>
      </c>
      <c r="AW291" s="12" t="s">
        <v>35</v>
      </c>
      <c r="AX291" s="12" t="s">
        <v>86</v>
      </c>
      <c r="AY291" s="161" t="s">
        <v>151</v>
      </c>
    </row>
    <row r="292" spans="2:65" s="1" customFormat="1" ht="16.5" customHeight="1">
      <c r="B292" s="136"/>
      <c r="C292" s="137" t="s">
        <v>645</v>
      </c>
      <c r="D292" s="137" t="s">
        <v>154</v>
      </c>
      <c r="E292" s="138" t="s">
        <v>1653</v>
      </c>
      <c r="F292" s="139" t="s">
        <v>1654</v>
      </c>
      <c r="G292" s="140" t="s">
        <v>309</v>
      </c>
      <c r="H292" s="141">
        <v>59</v>
      </c>
      <c r="I292" s="142"/>
      <c r="J292" s="143">
        <f>ROUND(I292*H292,2)</f>
        <v>0</v>
      </c>
      <c r="K292" s="139" t="s">
        <v>310</v>
      </c>
      <c r="L292" s="32"/>
      <c r="M292" s="144" t="s">
        <v>1</v>
      </c>
      <c r="N292" s="145" t="s">
        <v>44</v>
      </c>
      <c r="P292" s="146">
        <f>O292*H292</f>
        <v>0</v>
      </c>
      <c r="Q292" s="146">
        <v>2.5018699999999998</v>
      </c>
      <c r="R292" s="146">
        <f>Q292*H292</f>
        <v>147.61032999999998</v>
      </c>
      <c r="S292" s="146">
        <v>0</v>
      </c>
      <c r="T292" s="147">
        <f>S292*H292</f>
        <v>0</v>
      </c>
      <c r="AR292" s="148" t="s">
        <v>158</v>
      </c>
      <c r="AT292" s="148" t="s">
        <v>154</v>
      </c>
      <c r="AU292" s="148" t="s">
        <v>89</v>
      </c>
      <c r="AY292" s="16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6" t="s">
        <v>86</v>
      </c>
      <c r="BK292" s="149">
        <f>ROUND(I292*H292,2)</f>
        <v>0</v>
      </c>
      <c r="BL292" s="16" t="s">
        <v>158</v>
      </c>
      <c r="BM292" s="148" t="s">
        <v>2314</v>
      </c>
    </row>
    <row r="293" spans="2:65" s="12" customFormat="1" ht="11.25">
      <c r="B293" s="160"/>
      <c r="D293" s="150" t="s">
        <v>312</v>
      </c>
      <c r="E293" s="161" t="s">
        <v>1</v>
      </c>
      <c r="F293" s="162" t="s">
        <v>2315</v>
      </c>
      <c r="H293" s="163">
        <v>59</v>
      </c>
      <c r="I293" s="164"/>
      <c r="L293" s="160"/>
      <c r="M293" s="165"/>
      <c r="T293" s="166"/>
      <c r="AT293" s="161" t="s">
        <v>312</v>
      </c>
      <c r="AU293" s="161" t="s">
        <v>89</v>
      </c>
      <c r="AV293" s="12" t="s">
        <v>89</v>
      </c>
      <c r="AW293" s="12" t="s">
        <v>35</v>
      </c>
      <c r="AX293" s="12" t="s">
        <v>86</v>
      </c>
      <c r="AY293" s="161" t="s">
        <v>151</v>
      </c>
    </row>
    <row r="294" spans="2:65" s="1" customFormat="1" ht="16.5" customHeight="1">
      <c r="B294" s="136"/>
      <c r="C294" s="137" t="s">
        <v>650</v>
      </c>
      <c r="D294" s="137" t="s">
        <v>154</v>
      </c>
      <c r="E294" s="138" t="s">
        <v>614</v>
      </c>
      <c r="F294" s="139" t="s">
        <v>615</v>
      </c>
      <c r="G294" s="140" t="s">
        <v>316</v>
      </c>
      <c r="H294" s="141">
        <v>17.324999999999999</v>
      </c>
      <c r="I294" s="142"/>
      <c r="J294" s="143">
        <f>ROUND(I294*H294,2)</f>
        <v>0</v>
      </c>
      <c r="K294" s="139" t="s">
        <v>310</v>
      </c>
      <c r="L294" s="32"/>
      <c r="M294" s="144" t="s">
        <v>1</v>
      </c>
      <c r="N294" s="145" t="s">
        <v>44</v>
      </c>
      <c r="P294" s="146">
        <f>O294*H294</f>
        <v>0</v>
      </c>
      <c r="Q294" s="146">
        <v>1.3999999999999999E-4</v>
      </c>
      <c r="R294" s="146">
        <f>Q294*H294</f>
        <v>2.4254999999999997E-3</v>
      </c>
      <c r="S294" s="146">
        <v>0</v>
      </c>
      <c r="T294" s="147">
        <f>S294*H294</f>
        <v>0</v>
      </c>
      <c r="AR294" s="148" t="s">
        <v>158</v>
      </c>
      <c r="AT294" s="148" t="s">
        <v>154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2316</v>
      </c>
    </row>
    <row r="295" spans="2:65" s="12" customFormat="1" ht="11.25">
      <c r="B295" s="160"/>
      <c r="D295" s="150" t="s">
        <v>312</v>
      </c>
      <c r="E295" s="161" t="s">
        <v>1</v>
      </c>
      <c r="F295" s="162" t="s">
        <v>2317</v>
      </c>
      <c r="H295" s="163">
        <v>8.9250000000000007</v>
      </c>
      <c r="I295" s="164"/>
      <c r="L295" s="160"/>
      <c r="M295" s="165"/>
      <c r="T295" s="166"/>
      <c r="AT295" s="161" t="s">
        <v>312</v>
      </c>
      <c r="AU295" s="161" t="s">
        <v>89</v>
      </c>
      <c r="AV295" s="12" t="s">
        <v>89</v>
      </c>
      <c r="AW295" s="12" t="s">
        <v>35</v>
      </c>
      <c r="AX295" s="12" t="s">
        <v>79</v>
      </c>
      <c r="AY295" s="161" t="s">
        <v>151</v>
      </c>
    </row>
    <row r="296" spans="2:65" s="12" customFormat="1" ht="11.25">
      <c r="B296" s="160"/>
      <c r="D296" s="150" t="s">
        <v>312</v>
      </c>
      <c r="E296" s="161" t="s">
        <v>1</v>
      </c>
      <c r="F296" s="162" t="s">
        <v>2318</v>
      </c>
      <c r="H296" s="163">
        <v>8.4</v>
      </c>
      <c r="I296" s="164"/>
      <c r="L296" s="160"/>
      <c r="M296" s="165"/>
      <c r="T296" s="166"/>
      <c r="AT296" s="161" t="s">
        <v>312</v>
      </c>
      <c r="AU296" s="161" t="s">
        <v>89</v>
      </c>
      <c r="AV296" s="12" t="s">
        <v>89</v>
      </c>
      <c r="AW296" s="12" t="s">
        <v>35</v>
      </c>
      <c r="AX296" s="12" t="s">
        <v>79</v>
      </c>
      <c r="AY296" s="161" t="s">
        <v>151</v>
      </c>
    </row>
    <row r="297" spans="2:65" s="13" customFormat="1" ht="11.25">
      <c r="B297" s="167"/>
      <c r="D297" s="150" t="s">
        <v>312</v>
      </c>
      <c r="E297" s="168" t="s">
        <v>1</v>
      </c>
      <c r="F297" s="169" t="s">
        <v>320</v>
      </c>
      <c r="H297" s="170">
        <v>17.324999999999999</v>
      </c>
      <c r="I297" s="171"/>
      <c r="L297" s="167"/>
      <c r="M297" s="172"/>
      <c r="T297" s="173"/>
      <c r="AT297" s="168" t="s">
        <v>312</v>
      </c>
      <c r="AU297" s="168" t="s">
        <v>89</v>
      </c>
      <c r="AV297" s="13" t="s">
        <v>158</v>
      </c>
      <c r="AW297" s="13" t="s">
        <v>35</v>
      </c>
      <c r="AX297" s="13" t="s">
        <v>86</v>
      </c>
      <c r="AY297" s="168" t="s">
        <v>151</v>
      </c>
    </row>
    <row r="298" spans="2:65" s="1" customFormat="1" ht="21.75" customHeight="1">
      <c r="B298" s="136"/>
      <c r="C298" s="137" t="s">
        <v>655</v>
      </c>
      <c r="D298" s="137" t="s">
        <v>154</v>
      </c>
      <c r="E298" s="138" t="s">
        <v>619</v>
      </c>
      <c r="F298" s="139" t="s">
        <v>620</v>
      </c>
      <c r="G298" s="140" t="s">
        <v>316</v>
      </c>
      <c r="H298" s="141">
        <v>178.2</v>
      </c>
      <c r="I298" s="142"/>
      <c r="J298" s="143">
        <f>ROUND(I298*H298,2)</f>
        <v>0</v>
      </c>
      <c r="K298" s="139" t="s">
        <v>310</v>
      </c>
      <c r="L298" s="32"/>
      <c r="M298" s="144" t="s">
        <v>1</v>
      </c>
      <c r="N298" s="145" t="s">
        <v>44</v>
      </c>
      <c r="P298" s="146">
        <f>O298*H298</f>
        <v>0</v>
      </c>
      <c r="Q298" s="146">
        <v>1.4999999999999999E-4</v>
      </c>
      <c r="R298" s="146">
        <f>Q298*H298</f>
        <v>2.6729999999999997E-2</v>
      </c>
      <c r="S298" s="146">
        <v>0</v>
      </c>
      <c r="T298" s="147">
        <f>S298*H298</f>
        <v>0</v>
      </c>
      <c r="AR298" s="148" t="s">
        <v>158</v>
      </c>
      <c r="AT298" s="148" t="s">
        <v>154</v>
      </c>
      <c r="AU298" s="148" t="s">
        <v>89</v>
      </c>
      <c r="AY298" s="16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6" t="s">
        <v>86</v>
      </c>
      <c r="BK298" s="149">
        <f>ROUND(I298*H298,2)</f>
        <v>0</v>
      </c>
      <c r="BL298" s="16" t="s">
        <v>158</v>
      </c>
      <c r="BM298" s="148" t="s">
        <v>2319</v>
      </c>
    </row>
    <row r="299" spans="2:65" s="12" customFormat="1" ht="11.25">
      <c r="B299" s="160"/>
      <c r="D299" s="150" t="s">
        <v>312</v>
      </c>
      <c r="E299" s="161" t="s">
        <v>1</v>
      </c>
      <c r="F299" s="162" t="s">
        <v>2320</v>
      </c>
      <c r="H299" s="163">
        <v>91.8</v>
      </c>
      <c r="I299" s="164"/>
      <c r="L299" s="160"/>
      <c r="M299" s="165"/>
      <c r="T299" s="166"/>
      <c r="AT299" s="161" t="s">
        <v>312</v>
      </c>
      <c r="AU299" s="161" t="s">
        <v>89</v>
      </c>
      <c r="AV299" s="12" t="s">
        <v>89</v>
      </c>
      <c r="AW299" s="12" t="s">
        <v>35</v>
      </c>
      <c r="AX299" s="12" t="s">
        <v>79</v>
      </c>
      <c r="AY299" s="161" t="s">
        <v>151</v>
      </c>
    </row>
    <row r="300" spans="2:65" s="12" customFormat="1" ht="11.25">
      <c r="B300" s="160"/>
      <c r="D300" s="150" t="s">
        <v>312</v>
      </c>
      <c r="E300" s="161" t="s">
        <v>1</v>
      </c>
      <c r="F300" s="162" t="s">
        <v>2321</v>
      </c>
      <c r="H300" s="163">
        <v>86.4</v>
      </c>
      <c r="I300" s="164"/>
      <c r="L300" s="160"/>
      <c r="M300" s="165"/>
      <c r="T300" s="166"/>
      <c r="AT300" s="161" t="s">
        <v>312</v>
      </c>
      <c r="AU300" s="161" t="s">
        <v>89</v>
      </c>
      <c r="AV300" s="12" t="s">
        <v>89</v>
      </c>
      <c r="AW300" s="12" t="s">
        <v>35</v>
      </c>
      <c r="AX300" s="12" t="s">
        <v>79</v>
      </c>
      <c r="AY300" s="161" t="s">
        <v>151</v>
      </c>
    </row>
    <row r="301" spans="2:65" s="13" customFormat="1" ht="11.25">
      <c r="B301" s="167"/>
      <c r="D301" s="150" t="s">
        <v>312</v>
      </c>
      <c r="E301" s="168" t="s">
        <v>1</v>
      </c>
      <c r="F301" s="169" t="s">
        <v>320</v>
      </c>
      <c r="H301" s="170">
        <v>178.2</v>
      </c>
      <c r="I301" s="171"/>
      <c r="L301" s="167"/>
      <c r="M301" s="172"/>
      <c r="T301" s="173"/>
      <c r="AT301" s="168" t="s">
        <v>312</v>
      </c>
      <c r="AU301" s="168" t="s">
        <v>89</v>
      </c>
      <c r="AV301" s="13" t="s">
        <v>158</v>
      </c>
      <c r="AW301" s="13" t="s">
        <v>35</v>
      </c>
      <c r="AX301" s="13" t="s">
        <v>86</v>
      </c>
      <c r="AY301" s="168" t="s">
        <v>151</v>
      </c>
    </row>
    <row r="302" spans="2:65" s="1" customFormat="1" ht="16.5" customHeight="1">
      <c r="B302" s="136"/>
      <c r="C302" s="174" t="s">
        <v>660</v>
      </c>
      <c r="D302" s="174" t="s">
        <v>374</v>
      </c>
      <c r="E302" s="175" t="s">
        <v>624</v>
      </c>
      <c r="F302" s="176" t="s">
        <v>625</v>
      </c>
      <c r="G302" s="177" t="s">
        <v>377</v>
      </c>
      <c r="H302" s="178">
        <v>17.738</v>
      </c>
      <c r="I302" s="179"/>
      <c r="J302" s="180">
        <f>ROUND(I302*H302,2)</f>
        <v>0</v>
      </c>
      <c r="K302" s="176" t="s">
        <v>2322</v>
      </c>
      <c r="L302" s="181"/>
      <c r="M302" s="182" t="s">
        <v>1</v>
      </c>
      <c r="N302" s="183" t="s">
        <v>44</v>
      </c>
      <c r="P302" s="146">
        <f>O302*H302</f>
        <v>0</v>
      </c>
      <c r="Q302" s="146">
        <v>1</v>
      </c>
      <c r="R302" s="146">
        <f>Q302*H302</f>
        <v>17.738</v>
      </c>
      <c r="S302" s="146">
        <v>0</v>
      </c>
      <c r="T302" s="147">
        <f>S302*H302</f>
        <v>0</v>
      </c>
      <c r="AR302" s="148" t="s">
        <v>183</v>
      </c>
      <c r="AT302" s="148" t="s">
        <v>374</v>
      </c>
      <c r="AU302" s="148" t="s">
        <v>89</v>
      </c>
      <c r="AY302" s="16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6" t="s">
        <v>86</v>
      </c>
      <c r="BK302" s="149">
        <f>ROUND(I302*H302,2)</f>
        <v>0</v>
      </c>
      <c r="BL302" s="16" t="s">
        <v>158</v>
      </c>
      <c r="BM302" s="148" t="s">
        <v>2323</v>
      </c>
    </row>
    <row r="303" spans="2:65" s="12" customFormat="1" ht="11.25">
      <c r="B303" s="160"/>
      <c r="D303" s="150" t="s">
        <v>312</v>
      </c>
      <c r="E303" s="161" t="s">
        <v>1</v>
      </c>
      <c r="F303" s="162" t="s">
        <v>2324</v>
      </c>
      <c r="H303" s="163">
        <v>2.8879999999999999</v>
      </c>
      <c r="I303" s="164"/>
      <c r="L303" s="160"/>
      <c r="M303" s="165"/>
      <c r="T303" s="166"/>
      <c r="AT303" s="161" t="s">
        <v>312</v>
      </c>
      <c r="AU303" s="161" t="s">
        <v>89</v>
      </c>
      <c r="AV303" s="12" t="s">
        <v>89</v>
      </c>
      <c r="AW303" s="12" t="s">
        <v>35</v>
      </c>
      <c r="AX303" s="12" t="s">
        <v>79</v>
      </c>
      <c r="AY303" s="161" t="s">
        <v>151</v>
      </c>
    </row>
    <row r="304" spans="2:65" s="12" customFormat="1" ht="11.25">
      <c r="B304" s="160"/>
      <c r="D304" s="150" t="s">
        <v>312</v>
      </c>
      <c r="E304" s="161" t="s">
        <v>1</v>
      </c>
      <c r="F304" s="162" t="s">
        <v>2325</v>
      </c>
      <c r="H304" s="163">
        <v>14.85</v>
      </c>
      <c r="I304" s="164"/>
      <c r="L304" s="160"/>
      <c r="M304" s="165"/>
      <c r="T304" s="166"/>
      <c r="AT304" s="161" t="s">
        <v>312</v>
      </c>
      <c r="AU304" s="161" t="s">
        <v>89</v>
      </c>
      <c r="AV304" s="12" t="s">
        <v>89</v>
      </c>
      <c r="AW304" s="12" t="s">
        <v>35</v>
      </c>
      <c r="AX304" s="12" t="s">
        <v>79</v>
      </c>
      <c r="AY304" s="161" t="s">
        <v>151</v>
      </c>
    </row>
    <row r="305" spans="2:65" s="13" customFormat="1" ht="11.25">
      <c r="B305" s="167"/>
      <c r="D305" s="150" t="s">
        <v>312</v>
      </c>
      <c r="E305" s="168" t="s">
        <v>281</v>
      </c>
      <c r="F305" s="169" t="s">
        <v>320</v>
      </c>
      <c r="H305" s="170">
        <v>17.738</v>
      </c>
      <c r="I305" s="171"/>
      <c r="L305" s="167"/>
      <c r="M305" s="172"/>
      <c r="T305" s="173"/>
      <c r="AT305" s="168" t="s">
        <v>312</v>
      </c>
      <c r="AU305" s="168" t="s">
        <v>89</v>
      </c>
      <c r="AV305" s="13" t="s">
        <v>158</v>
      </c>
      <c r="AW305" s="13" t="s">
        <v>35</v>
      </c>
      <c r="AX305" s="13" t="s">
        <v>86</v>
      </c>
      <c r="AY305" s="168" t="s">
        <v>151</v>
      </c>
    </row>
    <row r="306" spans="2:65" s="1" customFormat="1" ht="16.5" customHeight="1">
      <c r="B306" s="136"/>
      <c r="C306" s="174" t="s">
        <v>665</v>
      </c>
      <c r="D306" s="174" t="s">
        <v>374</v>
      </c>
      <c r="E306" s="175" t="s">
        <v>630</v>
      </c>
      <c r="F306" s="176" t="s">
        <v>631</v>
      </c>
      <c r="G306" s="177" t="s">
        <v>377</v>
      </c>
      <c r="H306" s="178">
        <v>0.88700000000000001</v>
      </c>
      <c r="I306" s="179"/>
      <c r="J306" s="180">
        <f>ROUND(I306*H306,2)</f>
        <v>0</v>
      </c>
      <c r="K306" s="176" t="s">
        <v>310</v>
      </c>
      <c r="L306" s="181"/>
      <c r="M306" s="182" t="s">
        <v>1</v>
      </c>
      <c r="N306" s="183" t="s">
        <v>44</v>
      </c>
      <c r="P306" s="146">
        <f>O306*H306</f>
        <v>0</v>
      </c>
      <c r="Q306" s="146">
        <v>1</v>
      </c>
      <c r="R306" s="146">
        <f>Q306*H306</f>
        <v>0.88700000000000001</v>
      </c>
      <c r="S306" s="146">
        <v>0</v>
      </c>
      <c r="T306" s="147">
        <f>S306*H306</f>
        <v>0</v>
      </c>
      <c r="AR306" s="148" t="s">
        <v>183</v>
      </c>
      <c r="AT306" s="148" t="s">
        <v>374</v>
      </c>
      <c r="AU306" s="148" t="s">
        <v>89</v>
      </c>
      <c r="AY306" s="16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6" t="s">
        <v>86</v>
      </c>
      <c r="BK306" s="149">
        <f>ROUND(I306*H306,2)</f>
        <v>0</v>
      </c>
      <c r="BL306" s="16" t="s">
        <v>158</v>
      </c>
      <c r="BM306" s="148" t="s">
        <v>2326</v>
      </c>
    </row>
    <row r="307" spans="2:65" s="12" customFormat="1" ht="11.25">
      <c r="B307" s="160"/>
      <c r="D307" s="150" t="s">
        <v>312</v>
      </c>
      <c r="E307" s="161" t="s">
        <v>1</v>
      </c>
      <c r="F307" s="162" t="s">
        <v>633</v>
      </c>
      <c r="H307" s="163">
        <v>0.88700000000000001</v>
      </c>
      <c r="I307" s="164"/>
      <c r="L307" s="160"/>
      <c r="M307" s="165"/>
      <c r="T307" s="166"/>
      <c r="AT307" s="161" t="s">
        <v>312</v>
      </c>
      <c r="AU307" s="161" t="s">
        <v>89</v>
      </c>
      <c r="AV307" s="12" t="s">
        <v>89</v>
      </c>
      <c r="AW307" s="12" t="s">
        <v>35</v>
      </c>
      <c r="AX307" s="12" t="s">
        <v>86</v>
      </c>
      <c r="AY307" s="161" t="s">
        <v>151</v>
      </c>
    </row>
    <row r="308" spans="2:65" s="11" customFormat="1" ht="22.9" customHeight="1">
      <c r="B308" s="124"/>
      <c r="D308" s="125" t="s">
        <v>78</v>
      </c>
      <c r="E308" s="134" t="s">
        <v>163</v>
      </c>
      <c r="F308" s="134" t="s">
        <v>639</v>
      </c>
      <c r="I308" s="127"/>
      <c r="J308" s="135">
        <f>BK308</f>
        <v>0</v>
      </c>
      <c r="L308" s="124"/>
      <c r="M308" s="129"/>
      <c r="P308" s="130">
        <f>SUM(P309:P337)</f>
        <v>0</v>
      </c>
      <c r="R308" s="130">
        <f>SUM(R309:R337)</f>
        <v>94.413652000000013</v>
      </c>
      <c r="T308" s="131">
        <f>SUM(T309:T337)</f>
        <v>0</v>
      </c>
      <c r="AR308" s="125" t="s">
        <v>86</v>
      </c>
      <c r="AT308" s="132" t="s">
        <v>78</v>
      </c>
      <c r="AU308" s="132" t="s">
        <v>86</v>
      </c>
      <c r="AY308" s="125" t="s">
        <v>151</v>
      </c>
      <c r="BK308" s="133">
        <f>SUM(BK309:BK337)</f>
        <v>0</v>
      </c>
    </row>
    <row r="309" spans="2:65" s="1" customFormat="1" ht="16.5" customHeight="1">
      <c r="B309" s="136"/>
      <c r="C309" s="137" t="s">
        <v>670</v>
      </c>
      <c r="D309" s="137" t="s">
        <v>154</v>
      </c>
      <c r="E309" s="138" t="s">
        <v>2327</v>
      </c>
      <c r="F309" s="139" t="s">
        <v>2328</v>
      </c>
      <c r="G309" s="140" t="s">
        <v>363</v>
      </c>
      <c r="H309" s="141">
        <v>21</v>
      </c>
      <c r="I309" s="142"/>
      <c r="J309" s="143">
        <f>ROUND(I309*H309,2)</f>
        <v>0</v>
      </c>
      <c r="K309" s="139" t="s">
        <v>310</v>
      </c>
      <c r="L309" s="32"/>
      <c r="M309" s="144" t="s">
        <v>1</v>
      </c>
      <c r="N309" s="145" t="s">
        <v>44</v>
      </c>
      <c r="P309" s="146">
        <f>O309*H309</f>
        <v>0</v>
      </c>
      <c r="Q309" s="146">
        <v>2.8570000000000002E-2</v>
      </c>
      <c r="R309" s="146">
        <f>Q309*H309</f>
        <v>0.59997</v>
      </c>
      <c r="S309" s="146">
        <v>0</v>
      </c>
      <c r="T309" s="147">
        <f>S309*H309</f>
        <v>0</v>
      </c>
      <c r="AR309" s="148" t="s">
        <v>158</v>
      </c>
      <c r="AT309" s="148" t="s">
        <v>154</v>
      </c>
      <c r="AU309" s="148" t="s">
        <v>89</v>
      </c>
      <c r="AY309" s="16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6" t="s">
        <v>86</v>
      </c>
      <c r="BK309" s="149">
        <f>ROUND(I309*H309,2)</f>
        <v>0</v>
      </c>
      <c r="BL309" s="16" t="s">
        <v>158</v>
      </c>
      <c r="BM309" s="148" t="s">
        <v>2329</v>
      </c>
    </row>
    <row r="310" spans="2:65" s="12" customFormat="1" ht="11.25">
      <c r="B310" s="160"/>
      <c r="D310" s="150" t="s">
        <v>312</v>
      </c>
      <c r="E310" s="161" t="s">
        <v>1</v>
      </c>
      <c r="F310" s="162" t="s">
        <v>2330</v>
      </c>
      <c r="H310" s="163">
        <v>21</v>
      </c>
      <c r="I310" s="164"/>
      <c r="L310" s="160"/>
      <c r="M310" s="165"/>
      <c r="T310" s="166"/>
      <c r="AT310" s="161" t="s">
        <v>312</v>
      </c>
      <c r="AU310" s="161" t="s">
        <v>89</v>
      </c>
      <c r="AV310" s="12" t="s">
        <v>89</v>
      </c>
      <c r="AW310" s="12" t="s">
        <v>35</v>
      </c>
      <c r="AX310" s="12" t="s">
        <v>86</v>
      </c>
      <c r="AY310" s="161" t="s">
        <v>151</v>
      </c>
    </row>
    <row r="311" spans="2:65" s="1" customFormat="1" ht="16.5" customHeight="1">
      <c r="B311" s="136"/>
      <c r="C311" s="137" t="s">
        <v>675</v>
      </c>
      <c r="D311" s="137" t="s">
        <v>154</v>
      </c>
      <c r="E311" s="138" t="s">
        <v>2331</v>
      </c>
      <c r="F311" s="139" t="s">
        <v>2332</v>
      </c>
      <c r="G311" s="140" t="s">
        <v>309</v>
      </c>
      <c r="H311" s="141">
        <v>0.3</v>
      </c>
      <c r="I311" s="142"/>
      <c r="J311" s="143">
        <f>ROUND(I311*H311,2)</f>
        <v>0</v>
      </c>
      <c r="K311" s="139" t="s">
        <v>310</v>
      </c>
      <c r="L311" s="32"/>
      <c r="M311" s="144" t="s">
        <v>1</v>
      </c>
      <c r="N311" s="145" t="s">
        <v>44</v>
      </c>
      <c r="P311" s="146">
        <f>O311*H311</f>
        <v>0</v>
      </c>
      <c r="Q311" s="146">
        <v>0.18293000000000001</v>
      </c>
      <c r="R311" s="146">
        <f>Q311*H311</f>
        <v>5.4879000000000004E-2</v>
      </c>
      <c r="S311" s="146">
        <v>0</v>
      </c>
      <c r="T311" s="147">
        <f>S311*H311</f>
        <v>0</v>
      </c>
      <c r="AR311" s="148" t="s">
        <v>158</v>
      </c>
      <c r="AT311" s="148" t="s">
        <v>154</v>
      </c>
      <c r="AU311" s="148" t="s">
        <v>89</v>
      </c>
      <c r="AY311" s="16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6" t="s">
        <v>86</v>
      </c>
      <c r="BK311" s="149">
        <f>ROUND(I311*H311,2)</f>
        <v>0</v>
      </c>
      <c r="BL311" s="16" t="s">
        <v>158</v>
      </c>
      <c r="BM311" s="148" t="s">
        <v>2333</v>
      </c>
    </row>
    <row r="312" spans="2:65" s="12" customFormat="1" ht="11.25">
      <c r="B312" s="160"/>
      <c r="D312" s="150" t="s">
        <v>312</v>
      </c>
      <c r="E312" s="161" t="s">
        <v>1</v>
      </c>
      <c r="F312" s="162" t="s">
        <v>2334</v>
      </c>
      <c r="H312" s="163">
        <v>0.3</v>
      </c>
      <c r="I312" s="164"/>
      <c r="L312" s="160"/>
      <c r="M312" s="165"/>
      <c r="T312" s="166"/>
      <c r="AT312" s="161" t="s">
        <v>312</v>
      </c>
      <c r="AU312" s="161" t="s">
        <v>89</v>
      </c>
      <c r="AV312" s="12" t="s">
        <v>89</v>
      </c>
      <c r="AW312" s="12" t="s">
        <v>35</v>
      </c>
      <c r="AX312" s="12" t="s">
        <v>86</v>
      </c>
      <c r="AY312" s="161" t="s">
        <v>151</v>
      </c>
    </row>
    <row r="313" spans="2:65" s="1" customFormat="1" ht="16.5" customHeight="1">
      <c r="B313" s="136"/>
      <c r="C313" s="174" t="s">
        <v>680</v>
      </c>
      <c r="D313" s="174" t="s">
        <v>374</v>
      </c>
      <c r="E313" s="175" t="s">
        <v>2335</v>
      </c>
      <c r="F313" s="176" t="s">
        <v>2336</v>
      </c>
      <c r="G313" s="177" t="s">
        <v>363</v>
      </c>
      <c r="H313" s="178">
        <v>0.5</v>
      </c>
      <c r="I313" s="179"/>
      <c r="J313" s="180">
        <f>ROUND(I313*H313,2)</f>
        <v>0</v>
      </c>
      <c r="K313" s="176" t="s">
        <v>310</v>
      </c>
      <c r="L313" s="181"/>
      <c r="M313" s="182" t="s">
        <v>1</v>
      </c>
      <c r="N313" s="183" t="s">
        <v>44</v>
      </c>
      <c r="P313" s="146">
        <f>O313*H313</f>
        <v>0</v>
      </c>
      <c r="Q313" s="146">
        <v>0.33</v>
      </c>
      <c r="R313" s="146">
        <f>Q313*H313</f>
        <v>0.16500000000000001</v>
      </c>
      <c r="S313" s="146">
        <v>0</v>
      </c>
      <c r="T313" s="147">
        <f>S313*H313</f>
        <v>0</v>
      </c>
      <c r="AR313" s="148" t="s">
        <v>183</v>
      </c>
      <c r="AT313" s="148" t="s">
        <v>374</v>
      </c>
      <c r="AU313" s="148" t="s">
        <v>89</v>
      </c>
      <c r="AY313" s="16" t="s">
        <v>151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6" t="s">
        <v>86</v>
      </c>
      <c r="BK313" s="149">
        <f>ROUND(I313*H313,2)</f>
        <v>0</v>
      </c>
      <c r="BL313" s="16" t="s">
        <v>158</v>
      </c>
      <c r="BM313" s="148" t="s">
        <v>2337</v>
      </c>
    </row>
    <row r="314" spans="2:65" s="1" customFormat="1" ht="16.5" customHeight="1">
      <c r="B314" s="136"/>
      <c r="C314" s="137" t="s">
        <v>684</v>
      </c>
      <c r="D314" s="137" t="s">
        <v>154</v>
      </c>
      <c r="E314" s="138" t="s">
        <v>666</v>
      </c>
      <c r="F314" s="139" t="s">
        <v>667</v>
      </c>
      <c r="G314" s="140" t="s">
        <v>309</v>
      </c>
      <c r="H314" s="141">
        <v>631.1</v>
      </c>
      <c r="I314" s="142"/>
      <c r="J314" s="143">
        <f>ROUND(I314*H314,2)</f>
        <v>0</v>
      </c>
      <c r="K314" s="139" t="s">
        <v>310</v>
      </c>
      <c r="L314" s="32"/>
      <c r="M314" s="144" t="s">
        <v>1</v>
      </c>
      <c r="N314" s="145" t="s">
        <v>44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158</v>
      </c>
      <c r="AT314" s="148" t="s">
        <v>154</v>
      </c>
      <c r="AU314" s="148" t="s">
        <v>89</v>
      </c>
      <c r="AY314" s="16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6" t="s">
        <v>86</v>
      </c>
      <c r="BK314" s="149">
        <f>ROUND(I314*H314,2)</f>
        <v>0</v>
      </c>
      <c r="BL314" s="16" t="s">
        <v>158</v>
      </c>
      <c r="BM314" s="148" t="s">
        <v>2338</v>
      </c>
    </row>
    <row r="315" spans="2:65" s="12" customFormat="1" ht="11.25">
      <c r="B315" s="160"/>
      <c r="D315" s="150" t="s">
        <v>312</v>
      </c>
      <c r="E315" s="161" t="s">
        <v>1</v>
      </c>
      <c r="F315" s="162" t="s">
        <v>2339</v>
      </c>
      <c r="H315" s="163">
        <v>631.1</v>
      </c>
      <c r="I315" s="164"/>
      <c r="L315" s="160"/>
      <c r="M315" s="165"/>
      <c r="T315" s="166"/>
      <c r="AT315" s="161" t="s">
        <v>312</v>
      </c>
      <c r="AU315" s="161" t="s">
        <v>89</v>
      </c>
      <c r="AV315" s="12" t="s">
        <v>89</v>
      </c>
      <c r="AW315" s="12" t="s">
        <v>35</v>
      </c>
      <c r="AX315" s="12" t="s">
        <v>86</v>
      </c>
      <c r="AY315" s="161" t="s">
        <v>151</v>
      </c>
    </row>
    <row r="316" spans="2:65" s="1" customFormat="1" ht="16.5" customHeight="1">
      <c r="B316" s="136"/>
      <c r="C316" s="137" t="s">
        <v>688</v>
      </c>
      <c r="D316" s="137" t="s">
        <v>154</v>
      </c>
      <c r="E316" s="138" t="s">
        <v>671</v>
      </c>
      <c r="F316" s="139" t="s">
        <v>672</v>
      </c>
      <c r="G316" s="140" t="s">
        <v>363</v>
      </c>
      <c r="H316" s="141">
        <v>960.4</v>
      </c>
      <c r="I316" s="142"/>
      <c r="J316" s="143">
        <f>ROUND(I316*H316,2)</f>
        <v>0</v>
      </c>
      <c r="K316" s="139" t="s">
        <v>310</v>
      </c>
      <c r="L316" s="32"/>
      <c r="M316" s="144" t="s">
        <v>1</v>
      </c>
      <c r="N316" s="145" t="s">
        <v>44</v>
      </c>
      <c r="P316" s="146">
        <f>O316*H316</f>
        <v>0</v>
      </c>
      <c r="Q316" s="146">
        <v>7.26E-3</v>
      </c>
      <c r="R316" s="146">
        <f>Q316*H316</f>
        <v>6.9725039999999998</v>
      </c>
      <c r="S316" s="146">
        <v>0</v>
      </c>
      <c r="T316" s="147">
        <f>S316*H316</f>
        <v>0</v>
      </c>
      <c r="AR316" s="148" t="s">
        <v>158</v>
      </c>
      <c r="AT316" s="148" t="s">
        <v>154</v>
      </c>
      <c r="AU316" s="148" t="s">
        <v>89</v>
      </c>
      <c r="AY316" s="16" t="s">
        <v>151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6" t="s">
        <v>86</v>
      </c>
      <c r="BK316" s="149">
        <f>ROUND(I316*H316,2)</f>
        <v>0</v>
      </c>
      <c r="BL316" s="16" t="s">
        <v>158</v>
      </c>
      <c r="BM316" s="148" t="s">
        <v>2340</v>
      </c>
    </row>
    <row r="317" spans="2:65" s="12" customFormat="1" ht="11.25">
      <c r="B317" s="160"/>
      <c r="D317" s="150" t="s">
        <v>312</v>
      </c>
      <c r="E317" s="161" t="s">
        <v>1</v>
      </c>
      <c r="F317" s="162" t="s">
        <v>2341</v>
      </c>
      <c r="H317" s="163">
        <v>960.4</v>
      </c>
      <c r="I317" s="164"/>
      <c r="L317" s="160"/>
      <c r="M317" s="165"/>
      <c r="T317" s="166"/>
      <c r="AT317" s="161" t="s">
        <v>312</v>
      </c>
      <c r="AU317" s="161" t="s">
        <v>89</v>
      </c>
      <c r="AV317" s="12" t="s">
        <v>89</v>
      </c>
      <c r="AW317" s="12" t="s">
        <v>35</v>
      </c>
      <c r="AX317" s="12" t="s">
        <v>86</v>
      </c>
      <c r="AY317" s="161" t="s">
        <v>151</v>
      </c>
    </row>
    <row r="318" spans="2:65" s="1" customFormat="1" ht="16.5" customHeight="1">
      <c r="B318" s="136"/>
      <c r="C318" s="137" t="s">
        <v>693</v>
      </c>
      <c r="D318" s="137" t="s">
        <v>154</v>
      </c>
      <c r="E318" s="138" t="s">
        <v>681</v>
      </c>
      <c r="F318" s="139" t="s">
        <v>682</v>
      </c>
      <c r="G318" s="140" t="s">
        <v>363</v>
      </c>
      <c r="H318" s="141">
        <v>960.4</v>
      </c>
      <c r="I318" s="142"/>
      <c r="J318" s="143">
        <f>ROUND(I318*H318,2)</f>
        <v>0</v>
      </c>
      <c r="K318" s="139" t="s">
        <v>310</v>
      </c>
      <c r="L318" s="32"/>
      <c r="M318" s="144" t="s">
        <v>1</v>
      </c>
      <c r="N318" s="145" t="s">
        <v>44</v>
      </c>
      <c r="P318" s="146">
        <f>O318*H318</f>
        <v>0</v>
      </c>
      <c r="Q318" s="146">
        <v>8.5999999999999998E-4</v>
      </c>
      <c r="R318" s="146">
        <f>Q318*H318</f>
        <v>0.82594400000000001</v>
      </c>
      <c r="S318" s="146">
        <v>0</v>
      </c>
      <c r="T318" s="147">
        <f>S318*H318</f>
        <v>0</v>
      </c>
      <c r="AR318" s="148" t="s">
        <v>158</v>
      </c>
      <c r="AT318" s="148" t="s">
        <v>154</v>
      </c>
      <c r="AU318" s="148" t="s">
        <v>89</v>
      </c>
      <c r="AY318" s="16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6" t="s">
        <v>86</v>
      </c>
      <c r="BK318" s="149">
        <f>ROUND(I318*H318,2)</f>
        <v>0</v>
      </c>
      <c r="BL318" s="16" t="s">
        <v>158</v>
      </c>
      <c r="BM318" s="148" t="s">
        <v>2342</v>
      </c>
    </row>
    <row r="319" spans="2:65" s="1" customFormat="1" ht="16.5" customHeight="1">
      <c r="B319" s="136"/>
      <c r="C319" s="137" t="s">
        <v>699</v>
      </c>
      <c r="D319" s="137" t="s">
        <v>154</v>
      </c>
      <c r="E319" s="138" t="s">
        <v>689</v>
      </c>
      <c r="F319" s="139" t="s">
        <v>690</v>
      </c>
      <c r="G319" s="140" t="s">
        <v>377</v>
      </c>
      <c r="H319" s="141">
        <v>15</v>
      </c>
      <c r="I319" s="142"/>
      <c r="J319" s="143">
        <f>ROUND(I319*H319,2)</f>
        <v>0</v>
      </c>
      <c r="K319" s="139" t="s">
        <v>310</v>
      </c>
      <c r="L319" s="32"/>
      <c r="M319" s="144" t="s">
        <v>1</v>
      </c>
      <c r="N319" s="145" t="s">
        <v>44</v>
      </c>
      <c r="P319" s="146">
        <f>O319*H319</f>
        <v>0</v>
      </c>
      <c r="Q319" s="146">
        <v>1.09528</v>
      </c>
      <c r="R319" s="146">
        <f>Q319*H319</f>
        <v>16.429200000000002</v>
      </c>
      <c r="S319" s="146">
        <v>0</v>
      </c>
      <c r="T319" s="147">
        <f>S319*H319</f>
        <v>0</v>
      </c>
      <c r="AR319" s="148" t="s">
        <v>158</v>
      </c>
      <c r="AT319" s="148" t="s">
        <v>154</v>
      </c>
      <c r="AU319" s="148" t="s">
        <v>89</v>
      </c>
      <c r="AY319" s="16" t="s">
        <v>151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6" t="s">
        <v>86</v>
      </c>
      <c r="BK319" s="149">
        <f>ROUND(I319*H319,2)</f>
        <v>0</v>
      </c>
      <c r="BL319" s="16" t="s">
        <v>158</v>
      </c>
      <c r="BM319" s="148" t="s">
        <v>2343</v>
      </c>
    </row>
    <row r="320" spans="2:65" s="12" customFormat="1" ht="11.25">
      <c r="B320" s="160"/>
      <c r="D320" s="150" t="s">
        <v>312</v>
      </c>
      <c r="E320" s="161" t="s">
        <v>1</v>
      </c>
      <c r="F320" s="162" t="s">
        <v>2344</v>
      </c>
      <c r="H320" s="163">
        <v>15</v>
      </c>
      <c r="I320" s="164"/>
      <c r="L320" s="160"/>
      <c r="M320" s="165"/>
      <c r="T320" s="166"/>
      <c r="AT320" s="161" t="s">
        <v>312</v>
      </c>
      <c r="AU320" s="161" t="s">
        <v>89</v>
      </c>
      <c r="AV320" s="12" t="s">
        <v>89</v>
      </c>
      <c r="AW320" s="12" t="s">
        <v>35</v>
      </c>
      <c r="AX320" s="12" t="s">
        <v>86</v>
      </c>
      <c r="AY320" s="161" t="s">
        <v>151</v>
      </c>
    </row>
    <row r="321" spans="2:65" s="1" customFormat="1" ht="16.5" customHeight="1">
      <c r="B321" s="136"/>
      <c r="C321" s="137" t="s">
        <v>704</v>
      </c>
      <c r="D321" s="137" t="s">
        <v>154</v>
      </c>
      <c r="E321" s="138" t="s">
        <v>694</v>
      </c>
      <c r="F321" s="139" t="s">
        <v>695</v>
      </c>
      <c r="G321" s="140" t="s">
        <v>377</v>
      </c>
      <c r="H321" s="141">
        <v>52.5</v>
      </c>
      <c r="I321" s="142"/>
      <c r="J321" s="143">
        <f>ROUND(I321*H321,2)</f>
        <v>0</v>
      </c>
      <c r="K321" s="139" t="s">
        <v>310</v>
      </c>
      <c r="L321" s="32"/>
      <c r="M321" s="144" t="s">
        <v>1</v>
      </c>
      <c r="N321" s="145" t="s">
        <v>44</v>
      </c>
      <c r="P321" s="146">
        <f>O321*H321</f>
        <v>0</v>
      </c>
      <c r="Q321" s="146">
        <v>1.0556000000000001</v>
      </c>
      <c r="R321" s="146">
        <f>Q321*H321</f>
        <v>55.419000000000004</v>
      </c>
      <c r="S321" s="146">
        <v>0</v>
      </c>
      <c r="T321" s="147">
        <f>S321*H321</f>
        <v>0</v>
      </c>
      <c r="AR321" s="148" t="s">
        <v>158</v>
      </c>
      <c r="AT321" s="148" t="s">
        <v>154</v>
      </c>
      <c r="AU321" s="148" t="s">
        <v>89</v>
      </c>
      <c r="AY321" s="16" t="s">
        <v>151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6" t="s">
        <v>86</v>
      </c>
      <c r="BK321" s="149">
        <f>ROUND(I321*H321,2)</f>
        <v>0</v>
      </c>
      <c r="BL321" s="16" t="s">
        <v>158</v>
      </c>
      <c r="BM321" s="148" t="s">
        <v>2345</v>
      </c>
    </row>
    <row r="322" spans="2:65" s="12" customFormat="1" ht="11.25">
      <c r="B322" s="160"/>
      <c r="D322" s="150" t="s">
        <v>312</v>
      </c>
      <c r="E322" s="161" t="s">
        <v>1</v>
      </c>
      <c r="F322" s="162" t="s">
        <v>2346</v>
      </c>
      <c r="H322" s="163">
        <v>52.5</v>
      </c>
      <c r="I322" s="164"/>
      <c r="L322" s="160"/>
      <c r="M322" s="165"/>
      <c r="T322" s="166"/>
      <c r="AT322" s="161" t="s">
        <v>312</v>
      </c>
      <c r="AU322" s="161" t="s">
        <v>89</v>
      </c>
      <c r="AV322" s="12" t="s">
        <v>89</v>
      </c>
      <c r="AW322" s="12" t="s">
        <v>35</v>
      </c>
      <c r="AX322" s="12" t="s">
        <v>86</v>
      </c>
      <c r="AY322" s="161" t="s">
        <v>151</v>
      </c>
    </row>
    <row r="323" spans="2:65" s="1" customFormat="1" ht="16.5" customHeight="1">
      <c r="B323" s="136"/>
      <c r="C323" s="137" t="s">
        <v>709</v>
      </c>
      <c r="D323" s="137" t="s">
        <v>154</v>
      </c>
      <c r="E323" s="138" t="s">
        <v>1693</v>
      </c>
      <c r="F323" s="139" t="s">
        <v>1694</v>
      </c>
      <c r="G323" s="140" t="s">
        <v>377</v>
      </c>
      <c r="H323" s="141">
        <v>7.5</v>
      </c>
      <c r="I323" s="142"/>
      <c r="J323" s="143">
        <f>ROUND(I323*H323,2)</f>
        <v>0</v>
      </c>
      <c r="K323" s="139" t="s">
        <v>310</v>
      </c>
      <c r="L323" s="32"/>
      <c r="M323" s="144" t="s">
        <v>1</v>
      </c>
      <c r="N323" s="145" t="s">
        <v>44</v>
      </c>
      <c r="P323" s="146">
        <f>O323*H323</f>
        <v>0</v>
      </c>
      <c r="Q323" s="146">
        <v>1.03955</v>
      </c>
      <c r="R323" s="146">
        <f>Q323*H323</f>
        <v>7.7966249999999997</v>
      </c>
      <c r="S323" s="146">
        <v>0</v>
      </c>
      <c r="T323" s="147">
        <f>S323*H323</f>
        <v>0</v>
      </c>
      <c r="AR323" s="148" t="s">
        <v>158</v>
      </c>
      <c r="AT323" s="148" t="s">
        <v>154</v>
      </c>
      <c r="AU323" s="148" t="s">
        <v>89</v>
      </c>
      <c r="AY323" s="16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6" t="s">
        <v>86</v>
      </c>
      <c r="BK323" s="149">
        <f>ROUND(I323*H323,2)</f>
        <v>0</v>
      </c>
      <c r="BL323" s="16" t="s">
        <v>158</v>
      </c>
      <c r="BM323" s="148" t="s">
        <v>2347</v>
      </c>
    </row>
    <row r="324" spans="2:65" s="12" customFormat="1" ht="11.25">
      <c r="B324" s="160"/>
      <c r="D324" s="150" t="s">
        <v>312</v>
      </c>
      <c r="E324" s="161" t="s">
        <v>1</v>
      </c>
      <c r="F324" s="162" t="s">
        <v>2348</v>
      </c>
      <c r="H324" s="163">
        <v>7.5</v>
      </c>
      <c r="I324" s="164"/>
      <c r="L324" s="160"/>
      <c r="M324" s="165"/>
      <c r="T324" s="166"/>
      <c r="AT324" s="161" t="s">
        <v>312</v>
      </c>
      <c r="AU324" s="161" t="s">
        <v>89</v>
      </c>
      <c r="AV324" s="12" t="s">
        <v>89</v>
      </c>
      <c r="AW324" s="12" t="s">
        <v>35</v>
      </c>
      <c r="AX324" s="12" t="s">
        <v>86</v>
      </c>
      <c r="AY324" s="161" t="s">
        <v>151</v>
      </c>
    </row>
    <row r="325" spans="2:65" s="1" customFormat="1" ht="16.5" customHeight="1">
      <c r="B325" s="136"/>
      <c r="C325" s="137" t="s">
        <v>714</v>
      </c>
      <c r="D325" s="137" t="s">
        <v>154</v>
      </c>
      <c r="E325" s="138" t="s">
        <v>646</v>
      </c>
      <c r="F325" s="139" t="s">
        <v>647</v>
      </c>
      <c r="G325" s="140" t="s">
        <v>354</v>
      </c>
      <c r="H325" s="141">
        <v>7</v>
      </c>
      <c r="I325" s="142"/>
      <c r="J325" s="143">
        <f>ROUND(I325*H325,2)</f>
        <v>0</v>
      </c>
      <c r="K325" s="139" t="s">
        <v>1</v>
      </c>
      <c r="L325" s="32"/>
      <c r="M325" s="144" t="s">
        <v>1</v>
      </c>
      <c r="N325" s="145" t="s">
        <v>44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158</v>
      </c>
      <c r="AT325" s="148" t="s">
        <v>154</v>
      </c>
      <c r="AU325" s="148" t="s">
        <v>89</v>
      </c>
      <c r="AY325" s="16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6" t="s">
        <v>86</v>
      </c>
      <c r="BK325" s="149">
        <f>ROUND(I325*H325,2)</f>
        <v>0</v>
      </c>
      <c r="BL325" s="16" t="s">
        <v>158</v>
      </c>
      <c r="BM325" s="148" t="s">
        <v>2349</v>
      </c>
    </row>
    <row r="326" spans="2:65" s="1" customFormat="1" ht="19.5">
      <c r="B326" s="32"/>
      <c r="D326" s="150" t="s">
        <v>167</v>
      </c>
      <c r="F326" s="151" t="s">
        <v>2350</v>
      </c>
      <c r="I326" s="152"/>
      <c r="L326" s="32"/>
      <c r="M326" s="153"/>
      <c r="T326" s="56"/>
      <c r="AT326" s="16" t="s">
        <v>167</v>
      </c>
      <c r="AU326" s="16" t="s">
        <v>89</v>
      </c>
    </row>
    <row r="327" spans="2:65" s="1" customFormat="1" ht="16.5" customHeight="1">
      <c r="B327" s="136"/>
      <c r="C327" s="137" t="s">
        <v>718</v>
      </c>
      <c r="D327" s="137" t="s">
        <v>154</v>
      </c>
      <c r="E327" s="138" t="s">
        <v>651</v>
      </c>
      <c r="F327" s="139" t="s">
        <v>652</v>
      </c>
      <c r="G327" s="140" t="s">
        <v>349</v>
      </c>
      <c r="H327" s="141">
        <v>276</v>
      </c>
      <c r="I327" s="142"/>
      <c r="J327" s="143">
        <f>ROUND(I327*H327,2)</f>
        <v>0</v>
      </c>
      <c r="K327" s="139" t="s">
        <v>1</v>
      </c>
      <c r="L327" s="32"/>
      <c r="M327" s="144" t="s">
        <v>1</v>
      </c>
      <c r="N327" s="145" t="s">
        <v>44</v>
      </c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AR327" s="148" t="s">
        <v>158</v>
      </c>
      <c r="AT327" s="148" t="s">
        <v>154</v>
      </c>
      <c r="AU327" s="148" t="s">
        <v>89</v>
      </c>
      <c r="AY327" s="16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86</v>
      </c>
      <c r="BK327" s="149">
        <f>ROUND(I327*H327,2)</f>
        <v>0</v>
      </c>
      <c r="BL327" s="16" t="s">
        <v>158</v>
      </c>
      <c r="BM327" s="148" t="s">
        <v>2351</v>
      </c>
    </row>
    <row r="328" spans="2:65" s="1" customFormat="1" ht="19.5">
      <c r="B328" s="32"/>
      <c r="D328" s="150" t="s">
        <v>167</v>
      </c>
      <c r="F328" s="151" t="s">
        <v>1735</v>
      </c>
      <c r="I328" s="152"/>
      <c r="L328" s="32"/>
      <c r="M328" s="153"/>
      <c r="T328" s="56"/>
      <c r="AT328" s="16" t="s">
        <v>167</v>
      </c>
      <c r="AU328" s="16" t="s">
        <v>89</v>
      </c>
    </row>
    <row r="329" spans="2:65" s="1" customFormat="1" ht="16.5" customHeight="1">
      <c r="B329" s="136"/>
      <c r="C329" s="137" t="s">
        <v>723</v>
      </c>
      <c r="D329" s="137" t="s">
        <v>154</v>
      </c>
      <c r="E329" s="138" t="s">
        <v>1286</v>
      </c>
      <c r="F329" s="139" t="s">
        <v>701</v>
      </c>
      <c r="G329" s="140" t="s">
        <v>349</v>
      </c>
      <c r="H329" s="141">
        <v>276</v>
      </c>
      <c r="I329" s="142"/>
      <c r="J329" s="143">
        <f>ROUND(I329*H329,2)</f>
        <v>0</v>
      </c>
      <c r="K329" s="139" t="s">
        <v>1</v>
      </c>
      <c r="L329" s="32"/>
      <c r="M329" s="144" t="s">
        <v>1</v>
      </c>
      <c r="N329" s="145" t="s">
        <v>44</v>
      </c>
      <c r="P329" s="146">
        <f>O329*H329</f>
        <v>0</v>
      </c>
      <c r="Q329" s="146">
        <v>0</v>
      </c>
      <c r="R329" s="146">
        <f>Q329*H329</f>
        <v>0</v>
      </c>
      <c r="S329" s="146">
        <v>0</v>
      </c>
      <c r="T329" s="147">
        <f>S329*H329</f>
        <v>0</v>
      </c>
      <c r="AR329" s="148" t="s">
        <v>158</v>
      </c>
      <c r="AT329" s="148" t="s">
        <v>154</v>
      </c>
      <c r="AU329" s="148" t="s">
        <v>89</v>
      </c>
      <c r="AY329" s="16" t="s">
        <v>151</v>
      </c>
      <c r="BE329" s="149">
        <f>IF(N329="základní",J329,0)</f>
        <v>0</v>
      </c>
      <c r="BF329" s="149">
        <f>IF(N329="snížená",J329,0)</f>
        <v>0</v>
      </c>
      <c r="BG329" s="149">
        <f>IF(N329="zákl. přenesená",J329,0)</f>
        <v>0</v>
      </c>
      <c r="BH329" s="149">
        <f>IF(N329="sníž. přenesená",J329,0)</f>
        <v>0</v>
      </c>
      <c r="BI329" s="149">
        <f>IF(N329="nulová",J329,0)</f>
        <v>0</v>
      </c>
      <c r="BJ329" s="16" t="s">
        <v>86</v>
      </c>
      <c r="BK329" s="149">
        <f>ROUND(I329*H329,2)</f>
        <v>0</v>
      </c>
      <c r="BL329" s="16" t="s">
        <v>158</v>
      </c>
      <c r="BM329" s="148" t="s">
        <v>2352</v>
      </c>
    </row>
    <row r="330" spans="2:65" s="1" customFormat="1" ht="19.5">
      <c r="B330" s="32"/>
      <c r="D330" s="150" t="s">
        <v>167</v>
      </c>
      <c r="F330" s="151" t="s">
        <v>1737</v>
      </c>
      <c r="I330" s="152"/>
      <c r="L330" s="32"/>
      <c r="M330" s="153"/>
      <c r="T330" s="56"/>
      <c r="AT330" s="16" t="s">
        <v>167</v>
      </c>
      <c r="AU330" s="16" t="s">
        <v>89</v>
      </c>
    </row>
    <row r="331" spans="2:65" s="1" customFormat="1" ht="21.75" customHeight="1">
      <c r="B331" s="136"/>
      <c r="C331" s="137" t="s">
        <v>729</v>
      </c>
      <c r="D331" s="137" t="s">
        <v>154</v>
      </c>
      <c r="E331" s="138" t="s">
        <v>2353</v>
      </c>
      <c r="F331" s="139" t="s">
        <v>2354</v>
      </c>
      <c r="G331" s="140" t="s">
        <v>363</v>
      </c>
      <c r="H331" s="141">
        <v>8.8000000000000007</v>
      </c>
      <c r="I331" s="142"/>
      <c r="J331" s="143">
        <f>ROUND(I331*H331,2)</f>
        <v>0</v>
      </c>
      <c r="K331" s="139" t="s">
        <v>310</v>
      </c>
      <c r="L331" s="32"/>
      <c r="M331" s="144" t="s">
        <v>1</v>
      </c>
      <c r="N331" s="145" t="s">
        <v>44</v>
      </c>
      <c r="P331" s="146">
        <f>O331*H331</f>
        <v>0</v>
      </c>
      <c r="Q331" s="146">
        <v>7.9210000000000003E-2</v>
      </c>
      <c r="R331" s="146">
        <f>Q331*H331</f>
        <v>0.69704800000000011</v>
      </c>
      <c r="S331" s="146">
        <v>0</v>
      </c>
      <c r="T331" s="147">
        <f>S331*H331</f>
        <v>0</v>
      </c>
      <c r="AR331" s="148" t="s">
        <v>158</v>
      </c>
      <c r="AT331" s="148" t="s">
        <v>154</v>
      </c>
      <c r="AU331" s="148" t="s">
        <v>89</v>
      </c>
      <c r="AY331" s="16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6" t="s">
        <v>86</v>
      </c>
      <c r="BK331" s="149">
        <f>ROUND(I331*H331,2)</f>
        <v>0</v>
      </c>
      <c r="BL331" s="16" t="s">
        <v>158</v>
      </c>
      <c r="BM331" s="148" t="s">
        <v>2355</v>
      </c>
    </row>
    <row r="332" spans="2:65" s="12" customFormat="1" ht="11.25">
      <c r="B332" s="160"/>
      <c r="D332" s="150" t="s">
        <v>312</v>
      </c>
      <c r="E332" s="161" t="s">
        <v>1</v>
      </c>
      <c r="F332" s="162" t="s">
        <v>2356</v>
      </c>
      <c r="H332" s="163">
        <v>8.8000000000000007</v>
      </c>
      <c r="I332" s="164"/>
      <c r="L332" s="160"/>
      <c r="M332" s="165"/>
      <c r="T332" s="166"/>
      <c r="AT332" s="161" t="s">
        <v>312</v>
      </c>
      <c r="AU332" s="161" t="s">
        <v>89</v>
      </c>
      <c r="AV332" s="12" t="s">
        <v>89</v>
      </c>
      <c r="AW332" s="12" t="s">
        <v>35</v>
      </c>
      <c r="AX332" s="12" t="s">
        <v>86</v>
      </c>
      <c r="AY332" s="161" t="s">
        <v>151</v>
      </c>
    </row>
    <row r="333" spans="2:65" s="1" customFormat="1" ht="16.5" customHeight="1">
      <c r="B333" s="136"/>
      <c r="C333" s="174" t="s">
        <v>735</v>
      </c>
      <c r="D333" s="174" t="s">
        <v>374</v>
      </c>
      <c r="E333" s="175" t="s">
        <v>2357</v>
      </c>
      <c r="F333" s="176" t="s">
        <v>2358</v>
      </c>
      <c r="G333" s="177" t="s">
        <v>363</v>
      </c>
      <c r="H333" s="178">
        <v>8.8000000000000007</v>
      </c>
      <c r="I333" s="179"/>
      <c r="J333" s="180">
        <f>ROUND(I333*H333,2)</f>
        <v>0</v>
      </c>
      <c r="K333" s="176" t="s">
        <v>310</v>
      </c>
      <c r="L333" s="181"/>
      <c r="M333" s="182" t="s">
        <v>1</v>
      </c>
      <c r="N333" s="183" t="s">
        <v>44</v>
      </c>
      <c r="P333" s="146">
        <f>O333*H333</f>
        <v>0</v>
      </c>
      <c r="Q333" s="146">
        <v>0.16187000000000001</v>
      </c>
      <c r="R333" s="146">
        <f>Q333*H333</f>
        <v>1.4244560000000002</v>
      </c>
      <c r="S333" s="146">
        <v>0</v>
      </c>
      <c r="T333" s="147">
        <f>S333*H333</f>
        <v>0</v>
      </c>
      <c r="AR333" s="148" t="s">
        <v>183</v>
      </c>
      <c r="AT333" s="148" t="s">
        <v>374</v>
      </c>
      <c r="AU333" s="148" t="s">
        <v>89</v>
      </c>
      <c r="AY333" s="16" t="s">
        <v>151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6" t="s">
        <v>86</v>
      </c>
      <c r="BK333" s="149">
        <f>ROUND(I333*H333,2)</f>
        <v>0</v>
      </c>
      <c r="BL333" s="16" t="s">
        <v>158</v>
      </c>
      <c r="BM333" s="148" t="s">
        <v>2359</v>
      </c>
    </row>
    <row r="334" spans="2:65" s="1" customFormat="1" ht="16.5" customHeight="1">
      <c r="B334" s="136"/>
      <c r="C334" s="137" t="s">
        <v>741</v>
      </c>
      <c r="D334" s="137" t="s">
        <v>154</v>
      </c>
      <c r="E334" s="138" t="s">
        <v>705</v>
      </c>
      <c r="F334" s="139" t="s">
        <v>706</v>
      </c>
      <c r="G334" s="140" t="s">
        <v>363</v>
      </c>
      <c r="H334" s="141">
        <v>46.3</v>
      </c>
      <c r="I334" s="142"/>
      <c r="J334" s="143">
        <f>ROUND(I334*H334,2)</f>
        <v>0</v>
      </c>
      <c r="K334" s="139" t="s">
        <v>1</v>
      </c>
      <c r="L334" s="32"/>
      <c r="M334" s="144" t="s">
        <v>1</v>
      </c>
      <c r="N334" s="145" t="s">
        <v>44</v>
      </c>
      <c r="P334" s="146">
        <f>O334*H334</f>
        <v>0</v>
      </c>
      <c r="Q334" s="146">
        <v>8.702E-2</v>
      </c>
      <c r="R334" s="146">
        <f>Q334*H334</f>
        <v>4.029026</v>
      </c>
      <c r="S334" s="146">
        <v>0</v>
      </c>
      <c r="T334" s="147">
        <f>S334*H334</f>
        <v>0</v>
      </c>
      <c r="AR334" s="148" t="s">
        <v>158</v>
      </c>
      <c r="AT334" s="148" t="s">
        <v>154</v>
      </c>
      <c r="AU334" s="148" t="s">
        <v>89</v>
      </c>
      <c r="AY334" s="16" t="s">
        <v>151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6" t="s">
        <v>86</v>
      </c>
      <c r="BK334" s="149">
        <f>ROUND(I334*H334,2)</f>
        <v>0</v>
      </c>
      <c r="BL334" s="16" t="s">
        <v>158</v>
      </c>
      <c r="BM334" s="148" t="s">
        <v>2360</v>
      </c>
    </row>
    <row r="335" spans="2:65" s="12" customFormat="1" ht="11.25">
      <c r="B335" s="160"/>
      <c r="D335" s="150" t="s">
        <v>312</v>
      </c>
      <c r="E335" s="161" t="s">
        <v>1</v>
      </c>
      <c r="F335" s="162" t="s">
        <v>2361</v>
      </c>
      <c r="H335" s="163">
        <v>46.3</v>
      </c>
      <c r="I335" s="164"/>
      <c r="L335" s="160"/>
      <c r="M335" s="165"/>
      <c r="T335" s="166"/>
      <c r="AT335" s="161" t="s">
        <v>312</v>
      </c>
      <c r="AU335" s="161" t="s">
        <v>89</v>
      </c>
      <c r="AV335" s="12" t="s">
        <v>89</v>
      </c>
      <c r="AW335" s="12" t="s">
        <v>35</v>
      </c>
      <c r="AX335" s="12" t="s">
        <v>79</v>
      </c>
      <c r="AY335" s="161" t="s">
        <v>151</v>
      </c>
    </row>
    <row r="336" spans="2:65" s="13" customFormat="1" ht="11.25">
      <c r="B336" s="167"/>
      <c r="D336" s="150" t="s">
        <v>312</v>
      </c>
      <c r="E336" s="168" t="s">
        <v>1</v>
      </c>
      <c r="F336" s="169" t="s">
        <v>320</v>
      </c>
      <c r="H336" s="170">
        <v>46.3</v>
      </c>
      <c r="I336" s="171"/>
      <c r="L336" s="167"/>
      <c r="M336" s="172"/>
      <c r="T336" s="173"/>
      <c r="AT336" s="168" t="s">
        <v>312</v>
      </c>
      <c r="AU336" s="168" t="s">
        <v>89</v>
      </c>
      <c r="AV336" s="13" t="s">
        <v>158</v>
      </c>
      <c r="AW336" s="13" t="s">
        <v>35</v>
      </c>
      <c r="AX336" s="13" t="s">
        <v>86</v>
      </c>
      <c r="AY336" s="168" t="s">
        <v>151</v>
      </c>
    </row>
    <row r="337" spans="2:65" s="1" customFormat="1" ht="16.5" customHeight="1">
      <c r="B337" s="136"/>
      <c r="C337" s="137" t="s">
        <v>746</v>
      </c>
      <c r="D337" s="137" t="s">
        <v>154</v>
      </c>
      <c r="E337" s="138" t="s">
        <v>715</v>
      </c>
      <c r="F337" s="139" t="s">
        <v>716</v>
      </c>
      <c r="G337" s="140" t="s">
        <v>363</v>
      </c>
      <c r="H337" s="141">
        <v>46.3</v>
      </c>
      <c r="I337" s="142"/>
      <c r="J337" s="143">
        <f>ROUND(I337*H337,2)</f>
        <v>0</v>
      </c>
      <c r="K337" s="139" t="s">
        <v>1</v>
      </c>
      <c r="L337" s="32"/>
      <c r="M337" s="144" t="s">
        <v>1</v>
      </c>
      <c r="N337" s="145" t="s">
        <v>44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158</v>
      </c>
      <c r="AT337" s="148" t="s">
        <v>154</v>
      </c>
      <c r="AU337" s="148" t="s">
        <v>89</v>
      </c>
      <c r="AY337" s="16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6" t="s">
        <v>86</v>
      </c>
      <c r="BK337" s="149">
        <f>ROUND(I337*H337,2)</f>
        <v>0</v>
      </c>
      <c r="BL337" s="16" t="s">
        <v>158</v>
      </c>
      <c r="BM337" s="148" t="s">
        <v>2362</v>
      </c>
    </row>
    <row r="338" spans="2:65" s="11" customFormat="1" ht="22.9" customHeight="1">
      <c r="B338" s="124"/>
      <c r="D338" s="125" t="s">
        <v>78</v>
      </c>
      <c r="E338" s="134" t="s">
        <v>158</v>
      </c>
      <c r="F338" s="134" t="s">
        <v>722</v>
      </c>
      <c r="I338" s="127"/>
      <c r="J338" s="135">
        <f>BK338</f>
        <v>0</v>
      </c>
      <c r="L338" s="124"/>
      <c r="M338" s="129"/>
      <c r="P338" s="130">
        <f>SUM(P339:P346)</f>
        <v>0</v>
      </c>
      <c r="R338" s="130">
        <f>SUM(R339:R346)</f>
        <v>597.61598400000003</v>
      </c>
      <c r="T338" s="131">
        <f>SUM(T339:T346)</f>
        <v>0</v>
      </c>
      <c r="AR338" s="125" t="s">
        <v>86</v>
      </c>
      <c r="AT338" s="132" t="s">
        <v>78</v>
      </c>
      <c r="AU338" s="132" t="s">
        <v>86</v>
      </c>
      <c r="AY338" s="125" t="s">
        <v>151</v>
      </c>
      <c r="BK338" s="133">
        <f>SUM(BK339:BK346)</f>
        <v>0</v>
      </c>
    </row>
    <row r="339" spans="2:65" s="1" customFormat="1" ht="16.5" customHeight="1">
      <c r="B339" s="136"/>
      <c r="C339" s="137" t="s">
        <v>750</v>
      </c>
      <c r="D339" s="137" t="s">
        <v>154</v>
      </c>
      <c r="E339" s="138" t="s">
        <v>2363</v>
      </c>
      <c r="F339" s="139" t="s">
        <v>2364</v>
      </c>
      <c r="G339" s="140" t="s">
        <v>309</v>
      </c>
      <c r="H339" s="141">
        <v>222.3</v>
      </c>
      <c r="I339" s="142"/>
      <c r="J339" s="143">
        <f>ROUND(I339*H339,2)</f>
        <v>0</v>
      </c>
      <c r="K339" s="139" t="s">
        <v>310</v>
      </c>
      <c r="L339" s="32"/>
      <c r="M339" s="144" t="s">
        <v>1</v>
      </c>
      <c r="N339" s="145" t="s">
        <v>44</v>
      </c>
      <c r="P339" s="146">
        <f>O339*H339</f>
        <v>0</v>
      </c>
      <c r="Q339" s="146">
        <v>2.4340799999999998</v>
      </c>
      <c r="R339" s="146">
        <f>Q339*H339</f>
        <v>541.09598399999993</v>
      </c>
      <c r="S339" s="146">
        <v>0</v>
      </c>
      <c r="T339" s="147">
        <f>S339*H339</f>
        <v>0</v>
      </c>
      <c r="AR339" s="148" t="s">
        <v>158</v>
      </c>
      <c r="AT339" s="148" t="s">
        <v>154</v>
      </c>
      <c r="AU339" s="148" t="s">
        <v>89</v>
      </c>
      <c r="AY339" s="16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6" t="s">
        <v>86</v>
      </c>
      <c r="BK339" s="149">
        <f>ROUND(I339*H339,2)</f>
        <v>0</v>
      </c>
      <c r="BL339" s="16" t="s">
        <v>158</v>
      </c>
      <c r="BM339" s="148" t="s">
        <v>2365</v>
      </c>
    </row>
    <row r="340" spans="2:65" s="12" customFormat="1" ht="11.25">
      <c r="B340" s="160"/>
      <c r="D340" s="150" t="s">
        <v>312</v>
      </c>
      <c r="E340" s="161" t="s">
        <v>1</v>
      </c>
      <c r="F340" s="162" t="s">
        <v>2366</v>
      </c>
      <c r="H340" s="163">
        <v>222.3</v>
      </c>
      <c r="I340" s="164"/>
      <c r="L340" s="160"/>
      <c r="M340" s="165"/>
      <c r="T340" s="166"/>
      <c r="AT340" s="161" t="s">
        <v>312</v>
      </c>
      <c r="AU340" s="161" t="s">
        <v>89</v>
      </c>
      <c r="AV340" s="12" t="s">
        <v>89</v>
      </c>
      <c r="AW340" s="12" t="s">
        <v>35</v>
      </c>
      <c r="AX340" s="12" t="s">
        <v>86</v>
      </c>
      <c r="AY340" s="161" t="s">
        <v>151</v>
      </c>
    </row>
    <row r="341" spans="2:65" s="1" customFormat="1" ht="16.5" customHeight="1">
      <c r="B341" s="136"/>
      <c r="C341" s="137" t="s">
        <v>754</v>
      </c>
      <c r="D341" s="137" t="s">
        <v>154</v>
      </c>
      <c r="E341" s="138" t="s">
        <v>2367</v>
      </c>
      <c r="F341" s="139" t="s">
        <v>2368</v>
      </c>
      <c r="G341" s="140" t="s">
        <v>309</v>
      </c>
      <c r="H341" s="141">
        <v>111.2</v>
      </c>
      <c r="I341" s="142"/>
      <c r="J341" s="143">
        <f>ROUND(I341*H341,2)</f>
        <v>0</v>
      </c>
      <c r="K341" s="139" t="s">
        <v>1</v>
      </c>
      <c r="L341" s="32"/>
      <c r="M341" s="144" t="s">
        <v>1</v>
      </c>
      <c r="N341" s="145" t="s">
        <v>44</v>
      </c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AR341" s="148" t="s">
        <v>158</v>
      </c>
      <c r="AT341" s="148" t="s">
        <v>154</v>
      </c>
      <c r="AU341" s="148" t="s">
        <v>89</v>
      </c>
      <c r="AY341" s="16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6" t="s">
        <v>86</v>
      </c>
      <c r="BK341" s="149">
        <f>ROUND(I341*H341,2)</f>
        <v>0</v>
      </c>
      <c r="BL341" s="16" t="s">
        <v>158</v>
      </c>
      <c r="BM341" s="148" t="s">
        <v>2369</v>
      </c>
    </row>
    <row r="342" spans="2:65" s="12" customFormat="1" ht="11.25">
      <c r="B342" s="160"/>
      <c r="D342" s="150" t="s">
        <v>312</v>
      </c>
      <c r="E342" s="161" t="s">
        <v>1</v>
      </c>
      <c r="F342" s="162" t="s">
        <v>2370</v>
      </c>
      <c r="H342" s="163">
        <v>111.2</v>
      </c>
      <c r="I342" s="164"/>
      <c r="L342" s="160"/>
      <c r="M342" s="165"/>
      <c r="T342" s="166"/>
      <c r="AT342" s="161" t="s">
        <v>312</v>
      </c>
      <c r="AU342" s="161" t="s">
        <v>89</v>
      </c>
      <c r="AV342" s="12" t="s">
        <v>89</v>
      </c>
      <c r="AW342" s="12" t="s">
        <v>35</v>
      </c>
      <c r="AX342" s="12" t="s">
        <v>86</v>
      </c>
      <c r="AY342" s="161" t="s">
        <v>151</v>
      </c>
    </row>
    <row r="343" spans="2:65" s="1" customFormat="1" ht="16.5" customHeight="1">
      <c r="B343" s="136"/>
      <c r="C343" s="137" t="s">
        <v>758</v>
      </c>
      <c r="D343" s="137" t="s">
        <v>154</v>
      </c>
      <c r="E343" s="138" t="s">
        <v>2371</v>
      </c>
      <c r="F343" s="139" t="s">
        <v>2372</v>
      </c>
      <c r="G343" s="140" t="s">
        <v>309</v>
      </c>
      <c r="H343" s="141">
        <v>30</v>
      </c>
      <c r="I343" s="142"/>
      <c r="J343" s="143">
        <f>ROUND(I343*H343,2)</f>
        <v>0</v>
      </c>
      <c r="K343" s="139" t="s">
        <v>310</v>
      </c>
      <c r="L343" s="32"/>
      <c r="M343" s="144" t="s">
        <v>1</v>
      </c>
      <c r="N343" s="145" t="s">
        <v>44</v>
      </c>
      <c r="P343" s="146">
        <f>O343*H343</f>
        <v>0</v>
      </c>
      <c r="Q343" s="146">
        <v>1.8480000000000001</v>
      </c>
      <c r="R343" s="146">
        <f>Q343*H343</f>
        <v>55.440000000000005</v>
      </c>
      <c r="S343" s="146">
        <v>0</v>
      </c>
      <c r="T343" s="147">
        <f>S343*H343</f>
        <v>0</v>
      </c>
      <c r="AR343" s="148" t="s">
        <v>158</v>
      </c>
      <c r="AT343" s="148" t="s">
        <v>154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158</v>
      </c>
      <c r="BM343" s="148" t="s">
        <v>2373</v>
      </c>
    </row>
    <row r="344" spans="2:65" s="12" customFormat="1" ht="11.25">
      <c r="B344" s="160"/>
      <c r="D344" s="150" t="s">
        <v>312</v>
      </c>
      <c r="E344" s="161" t="s">
        <v>1</v>
      </c>
      <c r="F344" s="162" t="s">
        <v>2374</v>
      </c>
      <c r="H344" s="163">
        <v>30</v>
      </c>
      <c r="I344" s="164"/>
      <c r="L344" s="160"/>
      <c r="M344" s="165"/>
      <c r="T344" s="166"/>
      <c r="AT344" s="161" t="s">
        <v>312</v>
      </c>
      <c r="AU344" s="161" t="s">
        <v>89</v>
      </c>
      <c r="AV344" s="12" t="s">
        <v>89</v>
      </c>
      <c r="AW344" s="12" t="s">
        <v>35</v>
      </c>
      <c r="AX344" s="12" t="s">
        <v>86</v>
      </c>
      <c r="AY344" s="161" t="s">
        <v>151</v>
      </c>
    </row>
    <row r="345" spans="2:65" s="1" customFormat="1" ht="16.5" customHeight="1">
      <c r="B345" s="136"/>
      <c r="C345" s="137" t="s">
        <v>762</v>
      </c>
      <c r="D345" s="137" t="s">
        <v>154</v>
      </c>
      <c r="E345" s="138" t="s">
        <v>1741</v>
      </c>
      <c r="F345" s="139" t="s">
        <v>1742</v>
      </c>
      <c r="G345" s="140" t="s">
        <v>309</v>
      </c>
      <c r="H345" s="141">
        <v>0.5</v>
      </c>
      <c r="I345" s="142"/>
      <c r="J345" s="143">
        <f>ROUND(I345*H345,2)</f>
        <v>0</v>
      </c>
      <c r="K345" s="139" t="s">
        <v>310</v>
      </c>
      <c r="L345" s="32"/>
      <c r="M345" s="144" t="s">
        <v>1</v>
      </c>
      <c r="N345" s="145" t="s">
        <v>44</v>
      </c>
      <c r="P345" s="146">
        <f>O345*H345</f>
        <v>0</v>
      </c>
      <c r="Q345" s="146">
        <v>2.16</v>
      </c>
      <c r="R345" s="146">
        <f>Q345*H345</f>
        <v>1.08</v>
      </c>
      <c r="S345" s="146">
        <v>0</v>
      </c>
      <c r="T345" s="147">
        <f>S345*H345</f>
        <v>0</v>
      </c>
      <c r="AR345" s="148" t="s">
        <v>158</v>
      </c>
      <c r="AT345" s="148" t="s">
        <v>154</v>
      </c>
      <c r="AU345" s="148" t="s">
        <v>89</v>
      </c>
      <c r="AY345" s="16" t="s">
        <v>151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6" t="s">
        <v>86</v>
      </c>
      <c r="BK345" s="149">
        <f>ROUND(I345*H345,2)</f>
        <v>0</v>
      </c>
      <c r="BL345" s="16" t="s">
        <v>158</v>
      </c>
      <c r="BM345" s="148" t="s">
        <v>2375</v>
      </c>
    </row>
    <row r="346" spans="2:65" s="12" customFormat="1" ht="11.25">
      <c r="B346" s="160"/>
      <c r="D346" s="150" t="s">
        <v>312</v>
      </c>
      <c r="E346" s="161" t="s">
        <v>1</v>
      </c>
      <c r="F346" s="162" t="s">
        <v>2376</v>
      </c>
      <c r="H346" s="163">
        <v>0.5</v>
      </c>
      <c r="I346" s="164"/>
      <c r="L346" s="160"/>
      <c r="M346" s="165"/>
      <c r="T346" s="166"/>
      <c r="AT346" s="161" t="s">
        <v>312</v>
      </c>
      <c r="AU346" s="161" t="s">
        <v>89</v>
      </c>
      <c r="AV346" s="12" t="s">
        <v>89</v>
      </c>
      <c r="AW346" s="12" t="s">
        <v>35</v>
      </c>
      <c r="AX346" s="12" t="s">
        <v>86</v>
      </c>
      <c r="AY346" s="161" t="s">
        <v>151</v>
      </c>
    </row>
    <row r="347" spans="2:65" s="11" customFormat="1" ht="22.9" customHeight="1">
      <c r="B347" s="124"/>
      <c r="D347" s="125" t="s">
        <v>78</v>
      </c>
      <c r="E347" s="134" t="s">
        <v>150</v>
      </c>
      <c r="F347" s="134" t="s">
        <v>2377</v>
      </c>
      <c r="I347" s="127"/>
      <c r="J347" s="135">
        <f>BK347</f>
        <v>0</v>
      </c>
      <c r="L347" s="124"/>
      <c r="M347" s="129"/>
      <c r="P347" s="130">
        <f>SUM(P348:P353)</f>
        <v>0</v>
      </c>
      <c r="R347" s="130">
        <f>SUM(R348:R353)</f>
        <v>0</v>
      </c>
      <c r="T347" s="131">
        <f>SUM(T348:T353)</f>
        <v>0</v>
      </c>
      <c r="AR347" s="125" t="s">
        <v>86</v>
      </c>
      <c r="AT347" s="132" t="s">
        <v>78</v>
      </c>
      <c r="AU347" s="132" t="s">
        <v>86</v>
      </c>
      <c r="AY347" s="125" t="s">
        <v>151</v>
      </c>
      <c r="BK347" s="133">
        <f>SUM(BK348:BK353)</f>
        <v>0</v>
      </c>
    </row>
    <row r="348" spans="2:65" s="1" customFormat="1" ht="16.5" customHeight="1">
      <c r="B348" s="136"/>
      <c r="C348" s="137" t="s">
        <v>767</v>
      </c>
      <c r="D348" s="137" t="s">
        <v>154</v>
      </c>
      <c r="E348" s="138" t="s">
        <v>2378</v>
      </c>
      <c r="F348" s="139" t="s">
        <v>2379</v>
      </c>
      <c r="G348" s="140" t="s">
        <v>363</v>
      </c>
      <c r="H348" s="141">
        <v>30</v>
      </c>
      <c r="I348" s="142"/>
      <c r="J348" s="143">
        <f>ROUND(I348*H348,2)</f>
        <v>0</v>
      </c>
      <c r="K348" s="139" t="s">
        <v>310</v>
      </c>
      <c r="L348" s="32"/>
      <c r="M348" s="144" t="s">
        <v>1</v>
      </c>
      <c r="N348" s="145" t="s">
        <v>44</v>
      </c>
      <c r="P348" s="146">
        <f>O348*H348</f>
        <v>0</v>
      </c>
      <c r="Q348" s="146">
        <v>0</v>
      </c>
      <c r="R348" s="146">
        <f>Q348*H348</f>
        <v>0</v>
      </c>
      <c r="S348" s="146">
        <v>0</v>
      </c>
      <c r="T348" s="147">
        <f>S348*H348</f>
        <v>0</v>
      </c>
      <c r="AR348" s="148" t="s">
        <v>158</v>
      </c>
      <c r="AT348" s="148" t="s">
        <v>154</v>
      </c>
      <c r="AU348" s="148" t="s">
        <v>89</v>
      </c>
      <c r="AY348" s="16" t="s">
        <v>151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6" t="s">
        <v>86</v>
      </c>
      <c r="BK348" s="149">
        <f>ROUND(I348*H348,2)</f>
        <v>0</v>
      </c>
      <c r="BL348" s="16" t="s">
        <v>158</v>
      </c>
      <c r="BM348" s="148" t="s">
        <v>2380</v>
      </c>
    </row>
    <row r="349" spans="2:65" s="12" customFormat="1" ht="11.25">
      <c r="B349" s="160"/>
      <c r="D349" s="150" t="s">
        <v>312</v>
      </c>
      <c r="E349" s="161" t="s">
        <v>1</v>
      </c>
      <c r="F349" s="162" t="s">
        <v>2381</v>
      </c>
      <c r="H349" s="163">
        <v>30</v>
      </c>
      <c r="I349" s="164"/>
      <c r="L349" s="160"/>
      <c r="M349" s="165"/>
      <c r="T349" s="166"/>
      <c r="AT349" s="161" t="s">
        <v>312</v>
      </c>
      <c r="AU349" s="161" t="s">
        <v>89</v>
      </c>
      <c r="AV349" s="12" t="s">
        <v>89</v>
      </c>
      <c r="AW349" s="12" t="s">
        <v>35</v>
      </c>
      <c r="AX349" s="12" t="s">
        <v>86</v>
      </c>
      <c r="AY349" s="161" t="s">
        <v>151</v>
      </c>
    </row>
    <row r="350" spans="2:65" s="1" customFormat="1" ht="16.5" customHeight="1">
      <c r="B350" s="136"/>
      <c r="C350" s="137" t="s">
        <v>772</v>
      </c>
      <c r="D350" s="137" t="s">
        <v>154</v>
      </c>
      <c r="E350" s="138" t="s">
        <v>2382</v>
      </c>
      <c r="F350" s="139" t="s">
        <v>2383</v>
      </c>
      <c r="G350" s="140" t="s">
        <v>363</v>
      </c>
      <c r="H350" s="141">
        <v>30</v>
      </c>
      <c r="I350" s="142"/>
      <c r="J350" s="143">
        <f>ROUND(I350*H350,2)</f>
        <v>0</v>
      </c>
      <c r="K350" s="139" t="s">
        <v>310</v>
      </c>
      <c r="L350" s="32"/>
      <c r="M350" s="144" t="s">
        <v>1</v>
      </c>
      <c r="N350" s="145" t="s">
        <v>44</v>
      </c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AR350" s="148" t="s">
        <v>158</v>
      </c>
      <c r="AT350" s="148" t="s">
        <v>154</v>
      </c>
      <c r="AU350" s="148" t="s">
        <v>89</v>
      </c>
      <c r="AY350" s="16" t="s">
        <v>151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6" t="s">
        <v>86</v>
      </c>
      <c r="BK350" s="149">
        <f>ROUND(I350*H350,2)</f>
        <v>0</v>
      </c>
      <c r="BL350" s="16" t="s">
        <v>158</v>
      </c>
      <c r="BM350" s="148" t="s">
        <v>2384</v>
      </c>
    </row>
    <row r="351" spans="2:65" s="1" customFormat="1" ht="16.5" customHeight="1">
      <c r="B351" s="136"/>
      <c r="C351" s="137" t="s">
        <v>777</v>
      </c>
      <c r="D351" s="137" t="s">
        <v>154</v>
      </c>
      <c r="E351" s="138" t="s">
        <v>2385</v>
      </c>
      <c r="F351" s="139" t="s">
        <v>2386</v>
      </c>
      <c r="G351" s="140" t="s">
        <v>363</v>
      </c>
      <c r="H351" s="141">
        <v>30</v>
      </c>
      <c r="I351" s="142"/>
      <c r="J351" s="143">
        <f>ROUND(I351*H351,2)</f>
        <v>0</v>
      </c>
      <c r="K351" s="139" t="s">
        <v>310</v>
      </c>
      <c r="L351" s="32"/>
      <c r="M351" s="144" t="s">
        <v>1</v>
      </c>
      <c r="N351" s="145" t="s">
        <v>44</v>
      </c>
      <c r="P351" s="146">
        <f>O351*H351</f>
        <v>0</v>
      </c>
      <c r="Q351" s="146">
        <v>0</v>
      </c>
      <c r="R351" s="146">
        <f>Q351*H351</f>
        <v>0</v>
      </c>
      <c r="S351" s="146">
        <v>0</v>
      </c>
      <c r="T351" s="147">
        <f>S351*H351</f>
        <v>0</v>
      </c>
      <c r="AR351" s="148" t="s">
        <v>158</v>
      </c>
      <c r="AT351" s="148" t="s">
        <v>154</v>
      </c>
      <c r="AU351" s="148" t="s">
        <v>89</v>
      </c>
      <c r="AY351" s="16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6" t="s">
        <v>86</v>
      </c>
      <c r="BK351" s="149">
        <f>ROUND(I351*H351,2)</f>
        <v>0</v>
      </c>
      <c r="BL351" s="16" t="s">
        <v>158</v>
      </c>
      <c r="BM351" s="148" t="s">
        <v>2387</v>
      </c>
    </row>
    <row r="352" spans="2:65" s="1" customFormat="1" ht="16.5" customHeight="1">
      <c r="B352" s="136"/>
      <c r="C352" s="137" t="s">
        <v>782</v>
      </c>
      <c r="D352" s="137" t="s">
        <v>154</v>
      </c>
      <c r="E352" s="138" t="s">
        <v>2388</v>
      </c>
      <c r="F352" s="139" t="s">
        <v>2389</v>
      </c>
      <c r="G352" s="140" t="s">
        <v>363</v>
      </c>
      <c r="H352" s="141">
        <v>30</v>
      </c>
      <c r="I352" s="142"/>
      <c r="J352" s="143">
        <f>ROUND(I352*H352,2)</f>
        <v>0</v>
      </c>
      <c r="K352" s="139" t="s">
        <v>310</v>
      </c>
      <c r="L352" s="32"/>
      <c r="M352" s="144" t="s">
        <v>1</v>
      </c>
      <c r="N352" s="145" t="s">
        <v>44</v>
      </c>
      <c r="P352" s="146">
        <f>O352*H352</f>
        <v>0</v>
      </c>
      <c r="Q352" s="146">
        <v>0</v>
      </c>
      <c r="R352" s="146">
        <f>Q352*H352</f>
        <v>0</v>
      </c>
      <c r="S352" s="146">
        <v>0</v>
      </c>
      <c r="T352" s="147">
        <f>S352*H352</f>
        <v>0</v>
      </c>
      <c r="AR352" s="148" t="s">
        <v>158</v>
      </c>
      <c r="AT352" s="148" t="s">
        <v>154</v>
      </c>
      <c r="AU352" s="148" t="s">
        <v>89</v>
      </c>
      <c r="AY352" s="16" t="s">
        <v>151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6" t="s">
        <v>86</v>
      </c>
      <c r="BK352" s="149">
        <f>ROUND(I352*H352,2)</f>
        <v>0</v>
      </c>
      <c r="BL352" s="16" t="s">
        <v>158</v>
      </c>
      <c r="BM352" s="148" t="s">
        <v>2390</v>
      </c>
    </row>
    <row r="353" spans="2:65" s="1" customFormat="1" ht="21.75" customHeight="1">
      <c r="B353" s="136"/>
      <c r="C353" s="137" t="s">
        <v>787</v>
      </c>
      <c r="D353" s="137" t="s">
        <v>154</v>
      </c>
      <c r="E353" s="138" t="s">
        <v>2391</v>
      </c>
      <c r="F353" s="139" t="s">
        <v>2392</v>
      </c>
      <c r="G353" s="140" t="s">
        <v>363</v>
      </c>
      <c r="H353" s="141">
        <v>30</v>
      </c>
      <c r="I353" s="142"/>
      <c r="J353" s="143">
        <f>ROUND(I353*H353,2)</f>
        <v>0</v>
      </c>
      <c r="K353" s="139" t="s">
        <v>310</v>
      </c>
      <c r="L353" s="32"/>
      <c r="M353" s="144" t="s">
        <v>1</v>
      </c>
      <c r="N353" s="145" t="s">
        <v>44</v>
      </c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AR353" s="148" t="s">
        <v>158</v>
      </c>
      <c r="AT353" s="148" t="s">
        <v>154</v>
      </c>
      <c r="AU353" s="148" t="s">
        <v>89</v>
      </c>
      <c r="AY353" s="16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6" t="s">
        <v>86</v>
      </c>
      <c r="BK353" s="149">
        <f>ROUND(I353*H353,2)</f>
        <v>0</v>
      </c>
      <c r="BL353" s="16" t="s">
        <v>158</v>
      </c>
      <c r="BM353" s="148" t="s">
        <v>2393</v>
      </c>
    </row>
    <row r="354" spans="2:65" s="11" customFormat="1" ht="22.9" customHeight="1">
      <c r="B354" s="124"/>
      <c r="D354" s="125" t="s">
        <v>78</v>
      </c>
      <c r="E354" s="134" t="s">
        <v>175</v>
      </c>
      <c r="F354" s="134" t="s">
        <v>728</v>
      </c>
      <c r="I354" s="127"/>
      <c r="J354" s="135">
        <f>BK354</f>
        <v>0</v>
      </c>
      <c r="L354" s="124"/>
      <c r="M354" s="129"/>
      <c r="P354" s="130">
        <f>SUM(P355:P363)</f>
        <v>0</v>
      </c>
      <c r="R354" s="130">
        <f>SUM(R355:R363)</f>
        <v>0.37459200000000004</v>
      </c>
      <c r="T354" s="131">
        <f>SUM(T355:T363)</f>
        <v>0</v>
      </c>
      <c r="AR354" s="125" t="s">
        <v>86</v>
      </c>
      <c r="AT354" s="132" t="s">
        <v>78</v>
      </c>
      <c r="AU354" s="132" t="s">
        <v>86</v>
      </c>
      <c r="AY354" s="125" t="s">
        <v>151</v>
      </c>
      <c r="BK354" s="133">
        <f>SUM(BK355:BK363)</f>
        <v>0</v>
      </c>
    </row>
    <row r="355" spans="2:65" s="1" customFormat="1" ht="16.5" customHeight="1">
      <c r="B355" s="136"/>
      <c r="C355" s="137" t="s">
        <v>791</v>
      </c>
      <c r="D355" s="137" t="s">
        <v>154</v>
      </c>
      <c r="E355" s="138" t="s">
        <v>2394</v>
      </c>
      <c r="F355" s="139" t="s">
        <v>2395</v>
      </c>
      <c r="G355" s="140" t="s">
        <v>363</v>
      </c>
      <c r="H355" s="141">
        <v>8.8000000000000007</v>
      </c>
      <c r="I355" s="142"/>
      <c r="J355" s="143">
        <f>ROUND(I355*H355,2)</f>
        <v>0</v>
      </c>
      <c r="K355" s="139" t="s">
        <v>310</v>
      </c>
      <c r="L355" s="32"/>
      <c r="M355" s="144" t="s">
        <v>1</v>
      </c>
      <c r="N355" s="145" t="s">
        <v>44</v>
      </c>
      <c r="P355" s="146">
        <f>O355*H355</f>
        <v>0</v>
      </c>
      <c r="Q355" s="146">
        <v>3.2599999999999999E-3</v>
      </c>
      <c r="R355" s="146">
        <f>Q355*H355</f>
        <v>2.8688000000000002E-2</v>
      </c>
      <c r="S355" s="146">
        <v>0</v>
      </c>
      <c r="T355" s="147">
        <f>S355*H355</f>
        <v>0</v>
      </c>
      <c r="AR355" s="148" t="s">
        <v>158</v>
      </c>
      <c r="AT355" s="148" t="s">
        <v>154</v>
      </c>
      <c r="AU355" s="148" t="s">
        <v>89</v>
      </c>
      <c r="AY355" s="16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6" t="s">
        <v>86</v>
      </c>
      <c r="BK355" s="149">
        <f>ROUND(I355*H355,2)</f>
        <v>0</v>
      </c>
      <c r="BL355" s="16" t="s">
        <v>158</v>
      </c>
      <c r="BM355" s="148" t="s">
        <v>2396</v>
      </c>
    </row>
    <row r="356" spans="2:65" s="12" customFormat="1" ht="11.25">
      <c r="B356" s="160"/>
      <c r="D356" s="150" t="s">
        <v>312</v>
      </c>
      <c r="E356" s="161" t="s">
        <v>1</v>
      </c>
      <c r="F356" s="162" t="s">
        <v>2397</v>
      </c>
      <c r="H356" s="163">
        <v>8.8000000000000007</v>
      </c>
      <c r="I356" s="164"/>
      <c r="L356" s="160"/>
      <c r="M356" s="165"/>
      <c r="T356" s="166"/>
      <c r="AT356" s="161" t="s">
        <v>312</v>
      </c>
      <c r="AU356" s="161" t="s">
        <v>89</v>
      </c>
      <c r="AV356" s="12" t="s">
        <v>89</v>
      </c>
      <c r="AW356" s="12" t="s">
        <v>35</v>
      </c>
      <c r="AX356" s="12" t="s">
        <v>86</v>
      </c>
      <c r="AY356" s="161" t="s">
        <v>151</v>
      </c>
    </row>
    <row r="357" spans="2:65" s="1" customFormat="1" ht="16.5" customHeight="1">
      <c r="B357" s="136"/>
      <c r="C357" s="137" t="s">
        <v>796</v>
      </c>
      <c r="D357" s="137" t="s">
        <v>154</v>
      </c>
      <c r="E357" s="138" t="s">
        <v>2398</v>
      </c>
      <c r="F357" s="139" t="s">
        <v>2399</v>
      </c>
      <c r="G357" s="140" t="s">
        <v>363</v>
      </c>
      <c r="H357" s="141">
        <v>5</v>
      </c>
      <c r="I357" s="142"/>
      <c r="J357" s="143">
        <f>ROUND(I357*H357,2)</f>
        <v>0</v>
      </c>
      <c r="K357" s="139" t="s">
        <v>310</v>
      </c>
      <c r="L357" s="32"/>
      <c r="M357" s="144" t="s">
        <v>1</v>
      </c>
      <c r="N357" s="145" t="s">
        <v>44</v>
      </c>
      <c r="P357" s="146">
        <f>O357*H357</f>
        <v>0</v>
      </c>
      <c r="Q357" s="146">
        <v>2.0480000000000002E-2</v>
      </c>
      <c r="R357" s="146">
        <f>Q357*H357</f>
        <v>0.1024</v>
      </c>
      <c r="S357" s="146">
        <v>0</v>
      </c>
      <c r="T357" s="147">
        <f>S357*H357</f>
        <v>0</v>
      </c>
      <c r="AR357" s="148" t="s">
        <v>158</v>
      </c>
      <c r="AT357" s="148" t="s">
        <v>154</v>
      </c>
      <c r="AU357" s="148" t="s">
        <v>89</v>
      </c>
      <c r="AY357" s="16" t="s">
        <v>151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6" t="s">
        <v>86</v>
      </c>
      <c r="BK357" s="149">
        <f>ROUND(I357*H357,2)</f>
        <v>0</v>
      </c>
      <c r="BL357" s="16" t="s">
        <v>158</v>
      </c>
      <c r="BM357" s="148" t="s">
        <v>2400</v>
      </c>
    </row>
    <row r="358" spans="2:65" s="12" customFormat="1" ht="11.25">
      <c r="B358" s="160"/>
      <c r="D358" s="150" t="s">
        <v>312</v>
      </c>
      <c r="E358" s="161" t="s">
        <v>1</v>
      </c>
      <c r="F358" s="162" t="s">
        <v>2401</v>
      </c>
      <c r="H358" s="163">
        <v>5</v>
      </c>
      <c r="I358" s="164"/>
      <c r="L358" s="160"/>
      <c r="M358" s="165"/>
      <c r="T358" s="166"/>
      <c r="AT358" s="161" t="s">
        <v>312</v>
      </c>
      <c r="AU358" s="161" t="s">
        <v>89</v>
      </c>
      <c r="AV358" s="12" t="s">
        <v>89</v>
      </c>
      <c r="AW358" s="12" t="s">
        <v>35</v>
      </c>
      <c r="AX358" s="12" t="s">
        <v>86</v>
      </c>
      <c r="AY358" s="161" t="s">
        <v>151</v>
      </c>
    </row>
    <row r="359" spans="2:65" s="1" customFormat="1" ht="16.5" customHeight="1">
      <c r="B359" s="136"/>
      <c r="C359" s="137" t="s">
        <v>801</v>
      </c>
      <c r="D359" s="137" t="s">
        <v>154</v>
      </c>
      <c r="E359" s="138" t="s">
        <v>2402</v>
      </c>
      <c r="F359" s="139" t="s">
        <v>2403</v>
      </c>
      <c r="G359" s="140" t="s">
        <v>363</v>
      </c>
      <c r="H359" s="141">
        <v>8.8000000000000007</v>
      </c>
      <c r="I359" s="142"/>
      <c r="J359" s="143">
        <f>ROUND(I359*H359,2)</f>
        <v>0</v>
      </c>
      <c r="K359" s="139" t="s">
        <v>310</v>
      </c>
      <c r="L359" s="32"/>
      <c r="M359" s="144" t="s">
        <v>1</v>
      </c>
      <c r="N359" s="145" t="s">
        <v>44</v>
      </c>
      <c r="P359" s="146">
        <f>O359*H359</f>
        <v>0</v>
      </c>
      <c r="Q359" s="146">
        <v>4.3800000000000002E-3</v>
      </c>
      <c r="R359" s="146">
        <f>Q359*H359</f>
        <v>3.8544000000000002E-2</v>
      </c>
      <c r="S359" s="146">
        <v>0</v>
      </c>
      <c r="T359" s="147">
        <f>S359*H359</f>
        <v>0</v>
      </c>
      <c r="AR359" s="148" t="s">
        <v>158</v>
      </c>
      <c r="AT359" s="148" t="s">
        <v>154</v>
      </c>
      <c r="AU359" s="148" t="s">
        <v>89</v>
      </c>
      <c r="AY359" s="16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6" t="s">
        <v>86</v>
      </c>
      <c r="BK359" s="149">
        <f>ROUND(I359*H359,2)</f>
        <v>0</v>
      </c>
      <c r="BL359" s="16" t="s">
        <v>158</v>
      </c>
      <c r="BM359" s="148" t="s">
        <v>2404</v>
      </c>
    </row>
    <row r="360" spans="2:65" s="1" customFormat="1" ht="16.5" customHeight="1">
      <c r="B360" s="136"/>
      <c r="C360" s="137" t="s">
        <v>806</v>
      </c>
      <c r="D360" s="137" t="s">
        <v>154</v>
      </c>
      <c r="E360" s="138" t="s">
        <v>2405</v>
      </c>
      <c r="F360" s="139" t="s">
        <v>2406</v>
      </c>
      <c r="G360" s="140" t="s">
        <v>363</v>
      </c>
      <c r="H360" s="141">
        <v>8</v>
      </c>
      <c r="I360" s="142"/>
      <c r="J360" s="143">
        <f>ROUND(I360*H360,2)</f>
        <v>0</v>
      </c>
      <c r="K360" s="139" t="s">
        <v>1</v>
      </c>
      <c r="L360" s="32"/>
      <c r="M360" s="144" t="s">
        <v>1</v>
      </c>
      <c r="N360" s="145" t="s">
        <v>44</v>
      </c>
      <c r="P360" s="146">
        <f>O360*H360</f>
        <v>0</v>
      </c>
      <c r="Q360" s="146">
        <v>3.7799999999999999E-3</v>
      </c>
      <c r="R360" s="146">
        <f>Q360*H360</f>
        <v>3.024E-2</v>
      </c>
      <c r="S360" s="146">
        <v>0</v>
      </c>
      <c r="T360" s="147">
        <f>S360*H360</f>
        <v>0</v>
      </c>
      <c r="AR360" s="148" t="s">
        <v>158</v>
      </c>
      <c r="AT360" s="148" t="s">
        <v>154</v>
      </c>
      <c r="AU360" s="148" t="s">
        <v>89</v>
      </c>
      <c r="AY360" s="16" t="s">
        <v>151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6" t="s">
        <v>86</v>
      </c>
      <c r="BK360" s="149">
        <f>ROUND(I360*H360,2)</f>
        <v>0</v>
      </c>
      <c r="BL360" s="16" t="s">
        <v>158</v>
      </c>
      <c r="BM360" s="148" t="s">
        <v>2407</v>
      </c>
    </row>
    <row r="361" spans="2:65" s="12" customFormat="1" ht="11.25">
      <c r="B361" s="160"/>
      <c r="D361" s="150" t="s">
        <v>312</v>
      </c>
      <c r="E361" s="161" t="s">
        <v>1</v>
      </c>
      <c r="F361" s="162" t="s">
        <v>2408</v>
      </c>
      <c r="H361" s="163">
        <v>8</v>
      </c>
      <c r="I361" s="164"/>
      <c r="L361" s="160"/>
      <c r="M361" s="165"/>
      <c r="T361" s="166"/>
      <c r="AT361" s="161" t="s">
        <v>312</v>
      </c>
      <c r="AU361" s="161" t="s">
        <v>89</v>
      </c>
      <c r="AV361" s="12" t="s">
        <v>89</v>
      </c>
      <c r="AW361" s="12" t="s">
        <v>35</v>
      </c>
      <c r="AX361" s="12" t="s">
        <v>86</v>
      </c>
      <c r="AY361" s="161" t="s">
        <v>151</v>
      </c>
    </row>
    <row r="362" spans="2:65" s="1" customFormat="1" ht="16.5" customHeight="1">
      <c r="B362" s="136"/>
      <c r="C362" s="137" t="s">
        <v>810</v>
      </c>
      <c r="D362" s="137" t="s">
        <v>154</v>
      </c>
      <c r="E362" s="138" t="s">
        <v>2409</v>
      </c>
      <c r="F362" s="139" t="s">
        <v>2410</v>
      </c>
      <c r="G362" s="140" t="s">
        <v>363</v>
      </c>
      <c r="H362" s="141">
        <v>13</v>
      </c>
      <c r="I362" s="142"/>
      <c r="J362" s="143">
        <f>ROUND(I362*H362,2)</f>
        <v>0</v>
      </c>
      <c r="K362" s="139" t="s">
        <v>310</v>
      </c>
      <c r="L362" s="32"/>
      <c r="M362" s="144" t="s">
        <v>1</v>
      </c>
      <c r="N362" s="145" t="s">
        <v>44</v>
      </c>
      <c r="P362" s="146">
        <f>O362*H362</f>
        <v>0</v>
      </c>
      <c r="Q362" s="146">
        <v>1.3440000000000001E-2</v>
      </c>
      <c r="R362" s="146">
        <f>Q362*H362</f>
        <v>0.17472000000000001</v>
      </c>
      <c r="S362" s="146">
        <v>0</v>
      </c>
      <c r="T362" s="147">
        <f>S362*H362</f>
        <v>0</v>
      </c>
      <c r="AR362" s="148" t="s">
        <v>158</v>
      </c>
      <c r="AT362" s="148" t="s">
        <v>154</v>
      </c>
      <c r="AU362" s="148" t="s">
        <v>89</v>
      </c>
      <c r="AY362" s="16" t="s">
        <v>151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6" t="s">
        <v>86</v>
      </c>
      <c r="BK362" s="149">
        <f>ROUND(I362*H362,2)</f>
        <v>0</v>
      </c>
      <c r="BL362" s="16" t="s">
        <v>158</v>
      </c>
      <c r="BM362" s="148" t="s">
        <v>2411</v>
      </c>
    </row>
    <row r="363" spans="2:65" s="12" customFormat="1" ht="11.25">
      <c r="B363" s="160"/>
      <c r="D363" s="150" t="s">
        <v>312</v>
      </c>
      <c r="E363" s="161" t="s">
        <v>1</v>
      </c>
      <c r="F363" s="162" t="s">
        <v>2412</v>
      </c>
      <c r="H363" s="163">
        <v>13</v>
      </c>
      <c r="I363" s="164"/>
      <c r="L363" s="160"/>
      <c r="M363" s="165"/>
      <c r="T363" s="166"/>
      <c r="AT363" s="161" t="s">
        <v>312</v>
      </c>
      <c r="AU363" s="161" t="s">
        <v>89</v>
      </c>
      <c r="AV363" s="12" t="s">
        <v>89</v>
      </c>
      <c r="AW363" s="12" t="s">
        <v>35</v>
      </c>
      <c r="AX363" s="12" t="s">
        <v>86</v>
      </c>
      <c r="AY363" s="161" t="s">
        <v>151</v>
      </c>
    </row>
    <row r="364" spans="2:65" s="11" customFormat="1" ht="22.9" customHeight="1">
      <c r="B364" s="124"/>
      <c r="D364" s="125" t="s">
        <v>78</v>
      </c>
      <c r="E364" s="134" t="s">
        <v>183</v>
      </c>
      <c r="F364" s="134" t="s">
        <v>734</v>
      </c>
      <c r="I364" s="127"/>
      <c r="J364" s="135">
        <f>BK364</f>
        <v>0</v>
      </c>
      <c r="L364" s="124"/>
      <c r="M364" s="129"/>
      <c r="P364" s="130">
        <f>SUM(P365:P386)</f>
        <v>0</v>
      </c>
      <c r="R364" s="130">
        <f>SUM(R365:R386)</f>
        <v>0.55143999999999993</v>
      </c>
      <c r="T364" s="131">
        <f>SUM(T365:T386)</f>
        <v>0</v>
      </c>
      <c r="AR364" s="125" t="s">
        <v>86</v>
      </c>
      <c r="AT364" s="132" t="s">
        <v>78</v>
      </c>
      <c r="AU364" s="132" t="s">
        <v>86</v>
      </c>
      <c r="AY364" s="125" t="s">
        <v>151</v>
      </c>
      <c r="BK364" s="133">
        <f>SUM(BK365:BK386)</f>
        <v>0</v>
      </c>
    </row>
    <row r="365" spans="2:65" s="1" customFormat="1" ht="16.5" customHeight="1">
      <c r="B365" s="136"/>
      <c r="C365" s="137" t="s">
        <v>815</v>
      </c>
      <c r="D365" s="137" t="s">
        <v>154</v>
      </c>
      <c r="E365" s="138" t="s">
        <v>2413</v>
      </c>
      <c r="F365" s="139" t="s">
        <v>2414</v>
      </c>
      <c r="G365" s="140" t="s">
        <v>349</v>
      </c>
      <c r="H365" s="141">
        <v>15</v>
      </c>
      <c r="I365" s="142"/>
      <c r="J365" s="143">
        <f>ROUND(I365*H365,2)</f>
        <v>0</v>
      </c>
      <c r="K365" s="139" t="s">
        <v>310</v>
      </c>
      <c r="L365" s="32"/>
      <c r="M365" s="144" t="s">
        <v>1</v>
      </c>
      <c r="N365" s="145" t="s">
        <v>44</v>
      </c>
      <c r="P365" s="146">
        <f>O365*H365</f>
        <v>0</v>
      </c>
      <c r="Q365" s="146">
        <v>1.31E-3</v>
      </c>
      <c r="R365" s="146">
        <f>Q365*H365</f>
        <v>1.9650000000000001E-2</v>
      </c>
      <c r="S365" s="146">
        <v>0</v>
      </c>
      <c r="T365" s="147">
        <f>S365*H365</f>
        <v>0</v>
      </c>
      <c r="AR365" s="148" t="s">
        <v>158</v>
      </c>
      <c r="AT365" s="148" t="s">
        <v>154</v>
      </c>
      <c r="AU365" s="148" t="s">
        <v>89</v>
      </c>
      <c r="AY365" s="16" t="s">
        <v>151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6" t="s">
        <v>86</v>
      </c>
      <c r="BK365" s="149">
        <f>ROUND(I365*H365,2)</f>
        <v>0</v>
      </c>
      <c r="BL365" s="16" t="s">
        <v>158</v>
      </c>
      <c r="BM365" s="148" t="s">
        <v>2415</v>
      </c>
    </row>
    <row r="366" spans="2:65" s="12" customFormat="1" ht="11.25">
      <c r="B366" s="160"/>
      <c r="D366" s="150" t="s">
        <v>312</v>
      </c>
      <c r="E366" s="161" t="s">
        <v>1</v>
      </c>
      <c r="F366" s="162" t="s">
        <v>2416</v>
      </c>
      <c r="H366" s="163">
        <v>15</v>
      </c>
      <c r="I366" s="164"/>
      <c r="L366" s="160"/>
      <c r="M366" s="165"/>
      <c r="T366" s="166"/>
      <c r="AT366" s="161" t="s">
        <v>312</v>
      </c>
      <c r="AU366" s="161" t="s">
        <v>89</v>
      </c>
      <c r="AV366" s="12" t="s">
        <v>89</v>
      </c>
      <c r="AW366" s="12" t="s">
        <v>35</v>
      </c>
      <c r="AX366" s="12" t="s">
        <v>86</v>
      </c>
      <c r="AY366" s="161" t="s">
        <v>151</v>
      </c>
    </row>
    <row r="367" spans="2:65" s="1" customFormat="1" ht="16.5" customHeight="1">
      <c r="B367" s="136"/>
      <c r="C367" s="137" t="s">
        <v>820</v>
      </c>
      <c r="D367" s="137" t="s">
        <v>154</v>
      </c>
      <c r="E367" s="138" t="s">
        <v>736</v>
      </c>
      <c r="F367" s="139" t="s">
        <v>737</v>
      </c>
      <c r="G367" s="140" t="s">
        <v>349</v>
      </c>
      <c r="H367" s="141">
        <v>19.32</v>
      </c>
      <c r="I367" s="142"/>
      <c r="J367" s="143">
        <f>ROUND(I367*H367,2)</f>
        <v>0</v>
      </c>
      <c r="K367" s="139" t="s">
        <v>310</v>
      </c>
      <c r="L367" s="32"/>
      <c r="M367" s="144" t="s">
        <v>1</v>
      </c>
      <c r="N367" s="145" t="s">
        <v>44</v>
      </c>
      <c r="P367" s="146">
        <f>O367*H367</f>
        <v>0</v>
      </c>
      <c r="Q367" s="146">
        <v>1.5E-3</v>
      </c>
      <c r="R367" s="146">
        <f>Q367*H367</f>
        <v>2.8980000000000002E-2</v>
      </c>
      <c r="S367" s="146">
        <v>0</v>
      </c>
      <c r="T367" s="147">
        <f>S367*H367</f>
        <v>0</v>
      </c>
      <c r="AR367" s="148" t="s">
        <v>158</v>
      </c>
      <c r="AT367" s="148" t="s">
        <v>154</v>
      </c>
      <c r="AU367" s="148" t="s">
        <v>89</v>
      </c>
      <c r="AY367" s="16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6" t="s">
        <v>86</v>
      </c>
      <c r="BK367" s="149">
        <f>ROUND(I367*H367,2)</f>
        <v>0</v>
      </c>
      <c r="BL367" s="16" t="s">
        <v>158</v>
      </c>
      <c r="BM367" s="148" t="s">
        <v>2417</v>
      </c>
    </row>
    <row r="368" spans="2:65" s="12" customFormat="1" ht="11.25">
      <c r="B368" s="160"/>
      <c r="D368" s="150" t="s">
        <v>312</v>
      </c>
      <c r="E368" s="161" t="s">
        <v>1</v>
      </c>
      <c r="F368" s="162" t="s">
        <v>2418</v>
      </c>
      <c r="H368" s="163">
        <v>19.32</v>
      </c>
      <c r="I368" s="164"/>
      <c r="L368" s="160"/>
      <c r="M368" s="165"/>
      <c r="T368" s="166"/>
      <c r="AT368" s="161" t="s">
        <v>312</v>
      </c>
      <c r="AU368" s="161" t="s">
        <v>89</v>
      </c>
      <c r="AV368" s="12" t="s">
        <v>89</v>
      </c>
      <c r="AW368" s="12" t="s">
        <v>35</v>
      </c>
      <c r="AX368" s="12" t="s">
        <v>86</v>
      </c>
      <c r="AY368" s="161" t="s">
        <v>151</v>
      </c>
    </row>
    <row r="369" spans="2:65" s="1" customFormat="1" ht="16.5" customHeight="1">
      <c r="B369" s="136"/>
      <c r="C369" s="137" t="s">
        <v>824</v>
      </c>
      <c r="D369" s="137" t="s">
        <v>154</v>
      </c>
      <c r="E369" s="138" t="s">
        <v>2419</v>
      </c>
      <c r="F369" s="139" t="s">
        <v>2420</v>
      </c>
      <c r="G369" s="140" t="s">
        <v>349</v>
      </c>
      <c r="H369" s="141">
        <v>35</v>
      </c>
      <c r="I369" s="142"/>
      <c r="J369" s="143">
        <f>ROUND(I369*H369,2)</f>
        <v>0</v>
      </c>
      <c r="K369" s="139" t="s">
        <v>310</v>
      </c>
      <c r="L369" s="32"/>
      <c r="M369" s="144" t="s">
        <v>1</v>
      </c>
      <c r="N369" s="145" t="s">
        <v>44</v>
      </c>
      <c r="P369" s="146">
        <f>O369*H369</f>
        <v>0</v>
      </c>
      <c r="Q369" s="146">
        <v>1.235E-2</v>
      </c>
      <c r="R369" s="146">
        <f>Q369*H369</f>
        <v>0.43225000000000002</v>
      </c>
      <c r="S369" s="146">
        <v>0</v>
      </c>
      <c r="T369" s="147">
        <f>S369*H369</f>
        <v>0</v>
      </c>
      <c r="AR369" s="148" t="s">
        <v>158</v>
      </c>
      <c r="AT369" s="148" t="s">
        <v>154</v>
      </c>
      <c r="AU369" s="148" t="s">
        <v>89</v>
      </c>
      <c r="AY369" s="16" t="s">
        <v>151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6" t="s">
        <v>86</v>
      </c>
      <c r="BK369" s="149">
        <f>ROUND(I369*H369,2)</f>
        <v>0</v>
      </c>
      <c r="BL369" s="16" t="s">
        <v>158</v>
      </c>
      <c r="BM369" s="148" t="s">
        <v>2421</v>
      </c>
    </row>
    <row r="370" spans="2:65" s="12" customFormat="1" ht="11.25">
      <c r="B370" s="160"/>
      <c r="D370" s="150" t="s">
        <v>312</v>
      </c>
      <c r="E370" s="161" t="s">
        <v>1</v>
      </c>
      <c r="F370" s="162" t="s">
        <v>2422</v>
      </c>
      <c r="H370" s="163">
        <v>35</v>
      </c>
      <c r="I370" s="164"/>
      <c r="L370" s="160"/>
      <c r="M370" s="165"/>
      <c r="T370" s="166"/>
      <c r="AT370" s="161" t="s">
        <v>312</v>
      </c>
      <c r="AU370" s="161" t="s">
        <v>89</v>
      </c>
      <c r="AV370" s="12" t="s">
        <v>89</v>
      </c>
      <c r="AW370" s="12" t="s">
        <v>35</v>
      </c>
      <c r="AX370" s="12" t="s">
        <v>86</v>
      </c>
      <c r="AY370" s="161" t="s">
        <v>151</v>
      </c>
    </row>
    <row r="371" spans="2:65" s="1" customFormat="1" ht="21.75" customHeight="1">
      <c r="B371" s="136"/>
      <c r="C371" s="137" t="s">
        <v>829</v>
      </c>
      <c r="D371" s="137" t="s">
        <v>154</v>
      </c>
      <c r="E371" s="138" t="s">
        <v>742</v>
      </c>
      <c r="F371" s="139" t="s">
        <v>743</v>
      </c>
      <c r="G371" s="140" t="s">
        <v>354</v>
      </c>
      <c r="H371" s="141">
        <v>102</v>
      </c>
      <c r="I371" s="142"/>
      <c r="J371" s="143">
        <f>ROUND(I371*H371,2)</f>
        <v>0</v>
      </c>
      <c r="K371" s="139" t="s">
        <v>310</v>
      </c>
      <c r="L371" s="32"/>
      <c r="M371" s="144" t="s">
        <v>1</v>
      </c>
      <c r="N371" s="145" t="s">
        <v>44</v>
      </c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AR371" s="148" t="s">
        <v>158</v>
      </c>
      <c r="AT371" s="148" t="s">
        <v>154</v>
      </c>
      <c r="AU371" s="148" t="s">
        <v>89</v>
      </c>
      <c r="AY371" s="16" t="s">
        <v>151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6" t="s">
        <v>86</v>
      </c>
      <c r="BK371" s="149">
        <f>ROUND(I371*H371,2)</f>
        <v>0</v>
      </c>
      <c r="BL371" s="16" t="s">
        <v>158</v>
      </c>
      <c r="BM371" s="148" t="s">
        <v>2423</v>
      </c>
    </row>
    <row r="372" spans="2:65" s="12" customFormat="1" ht="11.25">
      <c r="B372" s="160"/>
      <c r="D372" s="150" t="s">
        <v>312</v>
      </c>
      <c r="E372" s="161" t="s">
        <v>1</v>
      </c>
      <c r="F372" s="162" t="s">
        <v>2424</v>
      </c>
      <c r="H372" s="163">
        <v>92</v>
      </c>
      <c r="I372" s="164"/>
      <c r="L372" s="160"/>
      <c r="M372" s="165"/>
      <c r="T372" s="166"/>
      <c r="AT372" s="161" t="s">
        <v>312</v>
      </c>
      <c r="AU372" s="161" t="s">
        <v>89</v>
      </c>
      <c r="AV372" s="12" t="s">
        <v>89</v>
      </c>
      <c r="AW372" s="12" t="s">
        <v>35</v>
      </c>
      <c r="AX372" s="12" t="s">
        <v>79</v>
      </c>
      <c r="AY372" s="161" t="s">
        <v>151</v>
      </c>
    </row>
    <row r="373" spans="2:65" s="12" customFormat="1" ht="11.25">
      <c r="B373" s="160"/>
      <c r="D373" s="150" t="s">
        <v>312</v>
      </c>
      <c r="E373" s="161" t="s">
        <v>1</v>
      </c>
      <c r="F373" s="162" t="s">
        <v>2425</v>
      </c>
      <c r="H373" s="163">
        <v>5</v>
      </c>
      <c r="I373" s="164"/>
      <c r="L373" s="160"/>
      <c r="M373" s="165"/>
      <c r="T373" s="166"/>
      <c r="AT373" s="161" t="s">
        <v>312</v>
      </c>
      <c r="AU373" s="161" t="s">
        <v>89</v>
      </c>
      <c r="AV373" s="12" t="s">
        <v>89</v>
      </c>
      <c r="AW373" s="12" t="s">
        <v>35</v>
      </c>
      <c r="AX373" s="12" t="s">
        <v>79</v>
      </c>
      <c r="AY373" s="161" t="s">
        <v>151</v>
      </c>
    </row>
    <row r="374" spans="2:65" s="12" customFormat="1" ht="11.25">
      <c r="B374" s="160"/>
      <c r="D374" s="150" t="s">
        <v>312</v>
      </c>
      <c r="E374" s="161" t="s">
        <v>1</v>
      </c>
      <c r="F374" s="162" t="s">
        <v>2426</v>
      </c>
      <c r="H374" s="163">
        <v>5</v>
      </c>
      <c r="I374" s="164"/>
      <c r="L374" s="160"/>
      <c r="M374" s="165"/>
      <c r="T374" s="166"/>
      <c r="AT374" s="161" t="s">
        <v>312</v>
      </c>
      <c r="AU374" s="161" t="s">
        <v>89</v>
      </c>
      <c r="AV374" s="12" t="s">
        <v>89</v>
      </c>
      <c r="AW374" s="12" t="s">
        <v>35</v>
      </c>
      <c r="AX374" s="12" t="s">
        <v>79</v>
      </c>
      <c r="AY374" s="161" t="s">
        <v>151</v>
      </c>
    </row>
    <row r="375" spans="2:65" s="13" customFormat="1" ht="11.25">
      <c r="B375" s="167"/>
      <c r="D375" s="150" t="s">
        <v>312</v>
      </c>
      <c r="E375" s="168" t="s">
        <v>1</v>
      </c>
      <c r="F375" s="169" t="s">
        <v>320</v>
      </c>
      <c r="H375" s="170">
        <v>102</v>
      </c>
      <c r="I375" s="171"/>
      <c r="L375" s="167"/>
      <c r="M375" s="172"/>
      <c r="T375" s="173"/>
      <c r="AT375" s="168" t="s">
        <v>312</v>
      </c>
      <c r="AU375" s="168" t="s">
        <v>89</v>
      </c>
      <c r="AV375" s="13" t="s">
        <v>158</v>
      </c>
      <c r="AW375" s="13" t="s">
        <v>35</v>
      </c>
      <c r="AX375" s="13" t="s">
        <v>86</v>
      </c>
      <c r="AY375" s="168" t="s">
        <v>151</v>
      </c>
    </row>
    <row r="376" spans="2:65" s="1" customFormat="1" ht="16.5" customHeight="1">
      <c r="B376" s="136"/>
      <c r="C376" s="174" t="s">
        <v>834</v>
      </c>
      <c r="D376" s="174" t="s">
        <v>374</v>
      </c>
      <c r="E376" s="175" t="s">
        <v>747</v>
      </c>
      <c r="F376" s="176" t="s">
        <v>748</v>
      </c>
      <c r="G376" s="177" t="s">
        <v>354</v>
      </c>
      <c r="H376" s="178">
        <v>46</v>
      </c>
      <c r="I376" s="179"/>
      <c r="J376" s="180">
        <f>ROUND(I376*H376,2)</f>
        <v>0</v>
      </c>
      <c r="K376" s="176" t="s">
        <v>310</v>
      </c>
      <c r="L376" s="181"/>
      <c r="M376" s="182" t="s">
        <v>1</v>
      </c>
      <c r="N376" s="183" t="s">
        <v>44</v>
      </c>
      <c r="P376" s="146">
        <f>O376*H376</f>
        <v>0</v>
      </c>
      <c r="Q376" s="146">
        <v>6.6E-4</v>
      </c>
      <c r="R376" s="146">
        <f>Q376*H376</f>
        <v>3.0359999999999998E-2</v>
      </c>
      <c r="S376" s="146">
        <v>0</v>
      </c>
      <c r="T376" s="147">
        <f>S376*H376</f>
        <v>0</v>
      </c>
      <c r="AR376" s="148" t="s">
        <v>183</v>
      </c>
      <c r="AT376" s="148" t="s">
        <v>374</v>
      </c>
      <c r="AU376" s="148" t="s">
        <v>89</v>
      </c>
      <c r="AY376" s="16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6" t="s">
        <v>86</v>
      </c>
      <c r="BK376" s="149">
        <f>ROUND(I376*H376,2)</f>
        <v>0</v>
      </c>
      <c r="BL376" s="16" t="s">
        <v>158</v>
      </c>
      <c r="BM376" s="148" t="s">
        <v>2427</v>
      </c>
    </row>
    <row r="377" spans="2:65" s="1" customFormat="1" ht="16.5" customHeight="1">
      <c r="B377" s="136"/>
      <c r="C377" s="174" t="s">
        <v>839</v>
      </c>
      <c r="D377" s="174" t="s">
        <v>374</v>
      </c>
      <c r="E377" s="175" t="s">
        <v>751</v>
      </c>
      <c r="F377" s="176" t="s">
        <v>752</v>
      </c>
      <c r="G377" s="177" t="s">
        <v>354</v>
      </c>
      <c r="H377" s="178">
        <v>46</v>
      </c>
      <c r="I377" s="179"/>
      <c r="J377" s="180">
        <f>ROUND(I377*H377,2)</f>
        <v>0</v>
      </c>
      <c r="K377" s="176" t="s">
        <v>310</v>
      </c>
      <c r="L377" s="181"/>
      <c r="M377" s="182" t="s">
        <v>1</v>
      </c>
      <c r="N377" s="183" t="s">
        <v>44</v>
      </c>
      <c r="P377" s="146">
        <f>O377*H377</f>
        <v>0</v>
      </c>
      <c r="Q377" s="146">
        <v>4.6000000000000001E-4</v>
      </c>
      <c r="R377" s="146">
        <f>Q377*H377</f>
        <v>2.1160000000000002E-2</v>
      </c>
      <c r="S377" s="146">
        <v>0</v>
      </c>
      <c r="T377" s="147">
        <f>S377*H377</f>
        <v>0</v>
      </c>
      <c r="AR377" s="148" t="s">
        <v>183</v>
      </c>
      <c r="AT377" s="148" t="s">
        <v>374</v>
      </c>
      <c r="AU377" s="148" t="s">
        <v>89</v>
      </c>
      <c r="AY377" s="16" t="s">
        <v>151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6" t="s">
        <v>86</v>
      </c>
      <c r="BK377" s="149">
        <f>ROUND(I377*H377,2)</f>
        <v>0</v>
      </c>
      <c r="BL377" s="16" t="s">
        <v>158</v>
      </c>
      <c r="BM377" s="148" t="s">
        <v>2428</v>
      </c>
    </row>
    <row r="378" spans="2:65" s="1" customFormat="1" ht="16.5" customHeight="1">
      <c r="B378" s="136"/>
      <c r="C378" s="174" t="s">
        <v>844</v>
      </c>
      <c r="D378" s="174" t="s">
        <v>374</v>
      </c>
      <c r="E378" s="175" t="s">
        <v>2429</v>
      </c>
      <c r="F378" s="176" t="s">
        <v>2430</v>
      </c>
      <c r="G378" s="177" t="s">
        <v>354</v>
      </c>
      <c r="H378" s="178">
        <v>5</v>
      </c>
      <c r="I378" s="179"/>
      <c r="J378" s="180">
        <f>ROUND(I378*H378,2)</f>
        <v>0</v>
      </c>
      <c r="K378" s="176" t="s">
        <v>310</v>
      </c>
      <c r="L378" s="181"/>
      <c r="M378" s="182" t="s">
        <v>1</v>
      </c>
      <c r="N378" s="183" t="s">
        <v>44</v>
      </c>
      <c r="P378" s="146">
        <f>O378*H378</f>
        <v>0</v>
      </c>
      <c r="Q378" s="146">
        <v>2.5999999999999998E-4</v>
      </c>
      <c r="R378" s="146">
        <f>Q378*H378</f>
        <v>1.2999999999999999E-3</v>
      </c>
      <c r="S378" s="146">
        <v>0</v>
      </c>
      <c r="T378" s="147">
        <f>S378*H378</f>
        <v>0</v>
      </c>
      <c r="AR378" s="148" t="s">
        <v>183</v>
      </c>
      <c r="AT378" s="148" t="s">
        <v>374</v>
      </c>
      <c r="AU378" s="148" t="s">
        <v>89</v>
      </c>
      <c r="AY378" s="16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6" t="s">
        <v>86</v>
      </c>
      <c r="BK378" s="149">
        <f>ROUND(I378*H378,2)</f>
        <v>0</v>
      </c>
      <c r="BL378" s="16" t="s">
        <v>158</v>
      </c>
      <c r="BM378" s="148" t="s">
        <v>2431</v>
      </c>
    </row>
    <row r="379" spans="2:65" s="12" customFormat="1" ht="11.25">
      <c r="B379" s="160"/>
      <c r="D379" s="150" t="s">
        <v>312</v>
      </c>
      <c r="E379" s="161" t="s">
        <v>1</v>
      </c>
      <c r="F379" s="162" t="s">
        <v>2425</v>
      </c>
      <c r="H379" s="163">
        <v>5</v>
      </c>
      <c r="I379" s="164"/>
      <c r="L379" s="160"/>
      <c r="M379" s="165"/>
      <c r="T379" s="166"/>
      <c r="AT379" s="161" t="s">
        <v>312</v>
      </c>
      <c r="AU379" s="161" t="s">
        <v>89</v>
      </c>
      <c r="AV379" s="12" t="s">
        <v>89</v>
      </c>
      <c r="AW379" s="12" t="s">
        <v>35</v>
      </c>
      <c r="AX379" s="12" t="s">
        <v>86</v>
      </c>
      <c r="AY379" s="161" t="s">
        <v>151</v>
      </c>
    </row>
    <row r="380" spans="2:65" s="1" customFormat="1" ht="16.5" customHeight="1">
      <c r="B380" s="136"/>
      <c r="C380" s="174" t="s">
        <v>849</v>
      </c>
      <c r="D380" s="174" t="s">
        <v>374</v>
      </c>
      <c r="E380" s="175" t="s">
        <v>2432</v>
      </c>
      <c r="F380" s="176" t="s">
        <v>2433</v>
      </c>
      <c r="G380" s="177" t="s">
        <v>354</v>
      </c>
      <c r="H380" s="178">
        <v>5</v>
      </c>
      <c r="I380" s="179"/>
      <c r="J380" s="180">
        <f>ROUND(I380*H380,2)</f>
        <v>0</v>
      </c>
      <c r="K380" s="176" t="s">
        <v>310</v>
      </c>
      <c r="L380" s="181"/>
      <c r="M380" s="182" t="s">
        <v>1</v>
      </c>
      <c r="N380" s="183" t="s">
        <v>44</v>
      </c>
      <c r="P380" s="146">
        <f>O380*H380</f>
        <v>0</v>
      </c>
      <c r="Q380" s="146">
        <v>8.8000000000000003E-4</v>
      </c>
      <c r="R380" s="146">
        <f>Q380*H380</f>
        <v>4.4000000000000003E-3</v>
      </c>
      <c r="S380" s="146">
        <v>0</v>
      </c>
      <c r="T380" s="147">
        <f>S380*H380</f>
        <v>0</v>
      </c>
      <c r="AR380" s="148" t="s">
        <v>183</v>
      </c>
      <c r="AT380" s="148" t="s">
        <v>374</v>
      </c>
      <c r="AU380" s="148" t="s">
        <v>89</v>
      </c>
      <c r="AY380" s="16" t="s">
        <v>151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6" t="s">
        <v>86</v>
      </c>
      <c r="BK380" s="149">
        <f>ROUND(I380*H380,2)</f>
        <v>0</v>
      </c>
      <c r="BL380" s="16" t="s">
        <v>158</v>
      </c>
      <c r="BM380" s="148" t="s">
        <v>2434</v>
      </c>
    </row>
    <row r="381" spans="2:65" s="12" customFormat="1" ht="11.25">
      <c r="B381" s="160"/>
      <c r="D381" s="150" t="s">
        <v>312</v>
      </c>
      <c r="E381" s="161" t="s">
        <v>1</v>
      </c>
      <c r="F381" s="162" t="s">
        <v>2426</v>
      </c>
      <c r="H381" s="163">
        <v>5</v>
      </c>
      <c r="I381" s="164"/>
      <c r="L381" s="160"/>
      <c r="M381" s="165"/>
      <c r="T381" s="166"/>
      <c r="AT381" s="161" t="s">
        <v>312</v>
      </c>
      <c r="AU381" s="161" t="s">
        <v>89</v>
      </c>
      <c r="AV381" s="12" t="s">
        <v>89</v>
      </c>
      <c r="AW381" s="12" t="s">
        <v>35</v>
      </c>
      <c r="AX381" s="12" t="s">
        <v>86</v>
      </c>
      <c r="AY381" s="161" t="s">
        <v>151</v>
      </c>
    </row>
    <row r="382" spans="2:65" s="1" customFormat="1" ht="16.5" customHeight="1">
      <c r="B382" s="136"/>
      <c r="C382" s="137" t="s">
        <v>854</v>
      </c>
      <c r="D382" s="137" t="s">
        <v>154</v>
      </c>
      <c r="E382" s="138" t="s">
        <v>755</v>
      </c>
      <c r="F382" s="139" t="s">
        <v>756</v>
      </c>
      <c r="G382" s="140" t="s">
        <v>354</v>
      </c>
      <c r="H382" s="141">
        <v>46</v>
      </c>
      <c r="I382" s="142"/>
      <c r="J382" s="143">
        <f>ROUND(I382*H382,2)</f>
        <v>0</v>
      </c>
      <c r="K382" s="139" t="s">
        <v>310</v>
      </c>
      <c r="L382" s="32"/>
      <c r="M382" s="144" t="s">
        <v>1</v>
      </c>
      <c r="N382" s="145" t="s">
        <v>44</v>
      </c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AR382" s="148" t="s">
        <v>158</v>
      </c>
      <c r="AT382" s="148" t="s">
        <v>154</v>
      </c>
      <c r="AU382" s="148" t="s">
        <v>89</v>
      </c>
      <c r="AY382" s="16" t="s">
        <v>151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6" t="s">
        <v>86</v>
      </c>
      <c r="BK382" s="149">
        <f>ROUND(I382*H382,2)</f>
        <v>0</v>
      </c>
      <c r="BL382" s="16" t="s">
        <v>158</v>
      </c>
      <c r="BM382" s="148" t="s">
        <v>2435</v>
      </c>
    </row>
    <row r="383" spans="2:65" s="1" customFormat="1" ht="16.5" customHeight="1">
      <c r="B383" s="136"/>
      <c r="C383" s="174" t="s">
        <v>861</v>
      </c>
      <c r="D383" s="174" t="s">
        <v>374</v>
      </c>
      <c r="E383" s="175" t="s">
        <v>759</v>
      </c>
      <c r="F383" s="176" t="s">
        <v>760</v>
      </c>
      <c r="G383" s="177" t="s">
        <v>354</v>
      </c>
      <c r="H383" s="178">
        <v>46</v>
      </c>
      <c r="I383" s="179"/>
      <c r="J383" s="180">
        <f>ROUND(I383*H383,2)</f>
        <v>0</v>
      </c>
      <c r="K383" s="176" t="s">
        <v>310</v>
      </c>
      <c r="L383" s="181"/>
      <c r="M383" s="182" t="s">
        <v>1</v>
      </c>
      <c r="N383" s="183" t="s">
        <v>44</v>
      </c>
      <c r="P383" s="146">
        <f>O383*H383</f>
        <v>0</v>
      </c>
      <c r="Q383" s="146">
        <v>2.9E-4</v>
      </c>
      <c r="R383" s="146">
        <f>Q383*H383</f>
        <v>1.3339999999999999E-2</v>
      </c>
      <c r="S383" s="146">
        <v>0</v>
      </c>
      <c r="T383" s="147">
        <f>S383*H383</f>
        <v>0</v>
      </c>
      <c r="AR383" s="148" t="s">
        <v>183</v>
      </c>
      <c r="AT383" s="148" t="s">
        <v>374</v>
      </c>
      <c r="AU383" s="148" t="s">
        <v>89</v>
      </c>
      <c r="AY383" s="16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6" t="s">
        <v>86</v>
      </c>
      <c r="BK383" s="149">
        <f>ROUND(I383*H383,2)</f>
        <v>0</v>
      </c>
      <c r="BL383" s="16" t="s">
        <v>158</v>
      </c>
      <c r="BM383" s="148" t="s">
        <v>2436</v>
      </c>
    </row>
    <row r="384" spans="2:65" s="1" customFormat="1" ht="16.5" customHeight="1">
      <c r="B384" s="136"/>
      <c r="C384" s="137" t="s">
        <v>865</v>
      </c>
      <c r="D384" s="137" t="s">
        <v>154</v>
      </c>
      <c r="E384" s="138" t="s">
        <v>763</v>
      </c>
      <c r="F384" s="139" t="s">
        <v>764</v>
      </c>
      <c r="G384" s="140" t="s">
        <v>354</v>
      </c>
      <c r="H384" s="141">
        <v>46</v>
      </c>
      <c r="I384" s="142"/>
      <c r="J384" s="143">
        <f>ROUND(I384*H384,2)</f>
        <v>0</v>
      </c>
      <c r="K384" s="139" t="s">
        <v>1</v>
      </c>
      <c r="L384" s="32"/>
      <c r="M384" s="144" t="s">
        <v>1</v>
      </c>
      <c r="N384" s="145" t="s">
        <v>44</v>
      </c>
      <c r="P384" s="146">
        <f>O384*H384</f>
        <v>0</v>
      </c>
      <c r="Q384" s="146">
        <v>0</v>
      </c>
      <c r="R384" s="146">
        <f>Q384*H384</f>
        <v>0</v>
      </c>
      <c r="S384" s="146">
        <v>0</v>
      </c>
      <c r="T384" s="147">
        <f>S384*H384</f>
        <v>0</v>
      </c>
      <c r="AR384" s="148" t="s">
        <v>158</v>
      </c>
      <c r="AT384" s="148" t="s">
        <v>154</v>
      </c>
      <c r="AU384" s="148" t="s">
        <v>89</v>
      </c>
      <c r="AY384" s="16" t="s">
        <v>151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6" t="s">
        <v>86</v>
      </c>
      <c r="BK384" s="149">
        <f>ROUND(I384*H384,2)</f>
        <v>0</v>
      </c>
      <c r="BL384" s="16" t="s">
        <v>158</v>
      </c>
      <c r="BM384" s="148" t="s">
        <v>2437</v>
      </c>
    </row>
    <row r="385" spans="2:65" s="1" customFormat="1" ht="16.5" customHeight="1">
      <c r="B385" s="136"/>
      <c r="C385" s="137" t="s">
        <v>869</v>
      </c>
      <c r="D385" s="137" t="s">
        <v>154</v>
      </c>
      <c r="E385" s="138" t="s">
        <v>2438</v>
      </c>
      <c r="F385" s="139" t="s">
        <v>2439</v>
      </c>
      <c r="G385" s="140" t="s">
        <v>157</v>
      </c>
      <c r="H385" s="141">
        <v>1</v>
      </c>
      <c r="I385" s="142"/>
      <c r="J385" s="143">
        <f>ROUND(I385*H385,2)</f>
        <v>0</v>
      </c>
      <c r="K385" s="139" t="s">
        <v>1</v>
      </c>
      <c r="L385" s="32"/>
      <c r="M385" s="144" t="s">
        <v>1</v>
      </c>
      <c r="N385" s="145" t="s">
        <v>44</v>
      </c>
      <c r="P385" s="146">
        <f>O385*H385</f>
        <v>0</v>
      </c>
      <c r="Q385" s="146">
        <v>0</v>
      </c>
      <c r="R385" s="146">
        <f>Q385*H385</f>
        <v>0</v>
      </c>
      <c r="S385" s="146">
        <v>0</v>
      </c>
      <c r="T385" s="147">
        <f>S385*H385</f>
        <v>0</v>
      </c>
      <c r="AR385" s="148" t="s">
        <v>158</v>
      </c>
      <c r="AT385" s="148" t="s">
        <v>154</v>
      </c>
      <c r="AU385" s="148" t="s">
        <v>89</v>
      </c>
      <c r="AY385" s="16" t="s">
        <v>151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6" t="s">
        <v>86</v>
      </c>
      <c r="BK385" s="149">
        <f>ROUND(I385*H385,2)</f>
        <v>0</v>
      </c>
      <c r="BL385" s="16" t="s">
        <v>158</v>
      </c>
      <c r="BM385" s="148" t="s">
        <v>2440</v>
      </c>
    </row>
    <row r="386" spans="2:65" s="1" customFormat="1" ht="78">
      <c r="B386" s="32"/>
      <c r="D386" s="150" t="s">
        <v>167</v>
      </c>
      <c r="F386" s="151" t="s">
        <v>2441</v>
      </c>
      <c r="I386" s="152"/>
      <c r="L386" s="32"/>
      <c r="M386" s="153"/>
      <c r="T386" s="56"/>
      <c r="AT386" s="16" t="s">
        <v>167</v>
      </c>
      <c r="AU386" s="16" t="s">
        <v>89</v>
      </c>
    </row>
    <row r="387" spans="2:65" s="11" customFormat="1" ht="22.9" customHeight="1">
      <c r="B387" s="124"/>
      <c r="D387" s="125" t="s">
        <v>78</v>
      </c>
      <c r="E387" s="134" t="s">
        <v>187</v>
      </c>
      <c r="F387" s="134" t="s">
        <v>766</v>
      </c>
      <c r="I387" s="127"/>
      <c r="J387" s="135">
        <f>BK387</f>
        <v>0</v>
      </c>
      <c r="L387" s="124"/>
      <c r="M387" s="129"/>
      <c r="P387" s="130">
        <f>SUM(P388:P468)</f>
        <v>0</v>
      </c>
      <c r="R387" s="130">
        <f>SUM(R388:R468)</f>
        <v>3.6325575399999996</v>
      </c>
      <c r="T387" s="131">
        <f>SUM(T388:T468)</f>
        <v>264.76002190000003</v>
      </c>
      <c r="AR387" s="125" t="s">
        <v>86</v>
      </c>
      <c r="AT387" s="132" t="s">
        <v>78</v>
      </c>
      <c r="AU387" s="132" t="s">
        <v>86</v>
      </c>
      <c r="AY387" s="125" t="s">
        <v>151</v>
      </c>
      <c r="BK387" s="133">
        <f>SUM(BK388:BK468)</f>
        <v>0</v>
      </c>
    </row>
    <row r="388" spans="2:65" s="1" customFormat="1" ht="16.5" customHeight="1">
      <c r="B388" s="136"/>
      <c r="C388" s="137" t="s">
        <v>876</v>
      </c>
      <c r="D388" s="137" t="s">
        <v>154</v>
      </c>
      <c r="E388" s="138" t="s">
        <v>768</v>
      </c>
      <c r="F388" s="139" t="s">
        <v>769</v>
      </c>
      <c r="G388" s="140" t="s">
        <v>363</v>
      </c>
      <c r="H388" s="141">
        <v>189.33</v>
      </c>
      <c r="I388" s="142"/>
      <c r="J388" s="143">
        <f>ROUND(I388*H388,2)</f>
        <v>0</v>
      </c>
      <c r="K388" s="139" t="s">
        <v>310</v>
      </c>
      <c r="L388" s="32"/>
      <c r="M388" s="144" t="s">
        <v>1</v>
      </c>
      <c r="N388" s="145" t="s">
        <v>44</v>
      </c>
      <c r="P388" s="146">
        <f>O388*H388</f>
        <v>0</v>
      </c>
      <c r="Q388" s="146">
        <v>6.3000000000000003E-4</v>
      </c>
      <c r="R388" s="146">
        <f>Q388*H388</f>
        <v>0.11927790000000001</v>
      </c>
      <c r="S388" s="146">
        <v>0</v>
      </c>
      <c r="T388" s="147">
        <f>S388*H388</f>
        <v>0</v>
      </c>
      <c r="AR388" s="148" t="s">
        <v>158</v>
      </c>
      <c r="AT388" s="148" t="s">
        <v>154</v>
      </c>
      <c r="AU388" s="148" t="s">
        <v>89</v>
      </c>
      <c r="AY388" s="16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6" t="s">
        <v>86</v>
      </c>
      <c r="BK388" s="149">
        <f>ROUND(I388*H388,2)</f>
        <v>0</v>
      </c>
      <c r="BL388" s="16" t="s">
        <v>158</v>
      </c>
      <c r="BM388" s="148" t="s">
        <v>2442</v>
      </c>
    </row>
    <row r="389" spans="2:65" s="12" customFormat="1" ht="11.25">
      <c r="B389" s="160"/>
      <c r="D389" s="150" t="s">
        <v>312</v>
      </c>
      <c r="E389" s="161" t="s">
        <v>1</v>
      </c>
      <c r="F389" s="162" t="s">
        <v>2443</v>
      </c>
      <c r="H389" s="163">
        <v>91</v>
      </c>
      <c r="I389" s="164"/>
      <c r="L389" s="160"/>
      <c r="M389" s="165"/>
      <c r="T389" s="166"/>
      <c r="AT389" s="161" t="s">
        <v>312</v>
      </c>
      <c r="AU389" s="161" t="s">
        <v>89</v>
      </c>
      <c r="AV389" s="12" t="s">
        <v>89</v>
      </c>
      <c r="AW389" s="12" t="s">
        <v>35</v>
      </c>
      <c r="AX389" s="12" t="s">
        <v>79</v>
      </c>
      <c r="AY389" s="161" t="s">
        <v>151</v>
      </c>
    </row>
    <row r="390" spans="2:65" s="12" customFormat="1" ht="11.25">
      <c r="B390" s="160"/>
      <c r="D390" s="150" t="s">
        <v>312</v>
      </c>
      <c r="E390" s="161" t="s">
        <v>1</v>
      </c>
      <c r="F390" s="162" t="s">
        <v>2444</v>
      </c>
      <c r="H390" s="163">
        <v>98.33</v>
      </c>
      <c r="I390" s="164"/>
      <c r="L390" s="160"/>
      <c r="M390" s="165"/>
      <c r="T390" s="166"/>
      <c r="AT390" s="161" t="s">
        <v>312</v>
      </c>
      <c r="AU390" s="161" t="s">
        <v>89</v>
      </c>
      <c r="AV390" s="12" t="s">
        <v>89</v>
      </c>
      <c r="AW390" s="12" t="s">
        <v>35</v>
      </c>
      <c r="AX390" s="12" t="s">
        <v>79</v>
      </c>
      <c r="AY390" s="161" t="s">
        <v>151</v>
      </c>
    </row>
    <row r="391" spans="2:65" s="13" customFormat="1" ht="11.25">
      <c r="B391" s="167"/>
      <c r="D391" s="150" t="s">
        <v>312</v>
      </c>
      <c r="E391" s="168" t="s">
        <v>1</v>
      </c>
      <c r="F391" s="169" t="s">
        <v>320</v>
      </c>
      <c r="H391" s="170">
        <v>189.33</v>
      </c>
      <c r="I391" s="171"/>
      <c r="L391" s="167"/>
      <c r="M391" s="172"/>
      <c r="T391" s="173"/>
      <c r="AT391" s="168" t="s">
        <v>312</v>
      </c>
      <c r="AU391" s="168" t="s">
        <v>89</v>
      </c>
      <c r="AV391" s="13" t="s">
        <v>158</v>
      </c>
      <c r="AW391" s="13" t="s">
        <v>35</v>
      </c>
      <c r="AX391" s="13" t="s">
        <v>86</v>
      </c>
      <c r="AY391" s="168" t="s">
        <v>151</v>
      </c>
    </row>
    <row r="392" spans="2:65" s="1" customFormat="1" ht="16.5" customHeight="1">
      <c r="B392" s="136"/>
      <c r="C392" s="137" t="s">
        <v>882</v>
      </c>
      <c r="D392" s="137" t="s">
        <v>154</v>
      </c>
      <c r="E392" s="138" t="s">
        <v>792</v>
      </c>
      <c r="F392" s="139" t="s">
        <v>793</v>
      </c>
      <c r="G392" s="140" t="s">
        <v>349</v>
      </c>
      <c r="H392" s="141">
        <v>4.5999999999999996</v>
      </c>
      <c r="I392" s="142"/>
      <c r="J392" s="143">
        <f>ROUND(I392*H392,2)</f>
        <v>0</v>
      </c>
      <c r="K392" s="139" t="s">
        <v>310</v>
      </c>
      <c r="L392" s="32"/>
      <c r="M392" s="144" t="s">
        <v>1</v>
      </c>
      <c r="N392" s="145" t="s">
        <v>44</v>
      </c>
      <c r="P392" s="146">
        <f>O392*H392</f>
        <v>0</v>
      </c>
      <c r="Q392" s="146">
        <v>6.9250000000000006E-2</v>
      </c>
      <c r="R392" s="146">
        <f>Q392*H392</f>
        <v>0.31855</v>
      </c>
      <c r="S392" s="146">
        <v>0</v>
      </c>
      <c r="T392" s="147">
        <f>S392*H392</f>
        <v>0</v>
      </c>
      <c r="AR392" s="148" t="s">
        <v>158</v>
      </c>
      <c r="AT392" s="148" t="s">
        <v>154</v>
      </c>
      <c r="AU392" s="148" t="s">
        <v>89</v>
      </c>
      <c r="AY392" s="16" t="s">
        <v>151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6" t="s">
        <v>86</v>
      </c>
      <c r="BK392" s="149">
        <f>ROUND(I392*H392,2)</f>
        <v>0</v>
      </c>
      <c r="BL392" s="16" t="s">
        <v>158</v>
      </c>
      <c r="BM392" s="148" t="s">
        <v>2445</v>
      </c>
    </row>
    <row r="393" spans="2:65" s="12" customFormat="1" ht="11.25">
      <c r="B393" s="160"/>
      <c r="D393" s="150" t="s">
        <v>312</v>
      </c>
      <c r="E393" s="161" t="s">
        <v>1</v>
      </c>
      <c r="F393" s="162" t="s">
        <v>2446</v>
      </c>
      <c r="H393" s="163">
        <v>4.5999999999999996</v>
      </c>
      <c r="I393" s="164"/>
      <c r="L393" s="160"/>
      <c r="M393" s="165"/>
      <c r="T393" s="166"/>
      <c r="AT393" s="161" t="s">
        <v>312</v>
      </c>
      <c r="AU393" s="161" t="s">
        <v>89</v>
      </c>
      <c r="AV393" s="12" t="s">
        <v>89</v>
      </c>
      <c r="AW393" s="12" t="s">
        <v>35</v>
      </c>
      <c r="AX393" s="12" t="s">
        <v>86</v>
      </c>
      <c r="AY393" s="161" t="s">
        <v>151</v>
      </c>
    </row>
    <row r="394" spans="2:65" s="1" customFormat="1" ht="21.75" customHeight="1">
      <c r="B394" s="136"/>
      <c r="C394" s="137" t="s">
        <v>887</v>
      </c>
      <c r="D394" s="137" t="s">
        <v>154</v>
      </c>
      <c r="E394" s="138" t="s">
        <v>797</v>
      </c>
      <c r="F394" s="139" t="s">
        <v>798</v>
      </c>
      <c r="G394" s="140" t="s">
        <v>363</v>
      </c>
      <c r="H394" s="141">
        <v>599.4</v>
      </c>
      <c r="I394" s="142"/>
      <c r="J394" s="143">
        <f>ROUND(I394*H394,2)</f>
        <v>0</v>
      </c>
      <c r="K394" s="139" t="s">
        <v>310</v>
      </c>
      <c r="L394" s="32"/>
      <c r="M394" s="144" t="s">
        <v>1</v>
      </c>
      <c r="N394" s="145" t="s">
        <v>44</v>
      </c>
      <c r="P394" s="146">
        <f>O394*H394</f>
        <v>0</v>
      </c>
      <c r="Q394" s="146">
        <v>0</v>
      </c>
      <c r="R394" s="146">
        <f>Q394*H394</f>
        <v>0</v>
      </c>
      <c r="S394" s="146">
        <v>0</v>
      </c>
      <c r="T394" s="147">
        <f>S394*H394</f>
        <v>0</v>
      </c>
      <c r="AR394" s="148" t="s">
        <v>158</v>
      </c>
      <c r="AT394" s="148" t="s">
        <v>154</v>
      </c>
      <c r="AU394" s="148" t="s">
        <v>89</v>
      </c>
      <c r="AY394" s="16" t="s">
        <v>151</v>
      </c>
      <c r="BE394" s="149">
        <f>IF(N394="základní",J394,0)</f>
        <v>0</v>
      </c>
      <c r="BF394" s="149">
        <f>IF(N394="snížená",J394,0)</f>
        <v>0</v>
      </c>
      <c r="BG394" s="149">
        <f>IF(N394="zákl. přenesená",J394,0)</f>
        <v>0</v>
      </c>
      <c r="BH394" s="149">
        <f>IF(N394="sníž. přenesená",J394,0)</f>
        <v>0</v>
      </c>
      <c r="BI394" s="149">
        <f>IF(N394="nulová",J394,0)</f>
        <v>0</v>
      </c>
      <c r="BJ394" s="16" t="s">
        <v>86</v>
      </c>
      <c r="BK394" s="149">
        <f>ROUND(I394*H394,2)</f>
        <v>0</v>
      </c>
      <c r="BL394" s="16" t="s">
        <v>158</v>
      </c>
      <c r="BM394" s="148" t="s">
        <v>2447</v>
      </c>
    </row>
    <row r="395" spans="2:65" s="12" customFormat="1" ht="11.25">
      <c r="B395" s="160"/>
      <c r="D395" s="150" t="s">
        <v>312</v>
      </c>
      <c r="E395" s="161" t="s">
        <v>1</v>
      </c>
      <c r="F395" s="162" t="s">
        <v>2448</v>
      </c>
      <c r="H395" s="163">
        <v>599.4</v>
      </c>
      <c r="I395" s="164"/>
      <c r="L395" s="160"/>
      <c r="M395" s="165"/>
      <c r="T395" s="166"/>
      <c r="AT395" s="161" t="s">
        <v>312</v>
      </c>
      <c r="AU395" s="161" t="s">
        <v>89</v>
      </c>
      <c r="AV395" s="12" t="s">
        <v>89</v>
      </c>
      <c r="AW395" s="12" t="s">
        <v>35</v>
      </c>
      <c r="AX395" s="12" t="s">
        <v>86</v>
      </c>
      <c r="AY395" s="161" t="s">
        <v>151</v>
      </c>
    </row>
    <row r="396" spans="2:65" s="1" customFormat="1" ht="21.75" customHeight="1">
      <c r="B396" s="136"/>
      <c r="C396" s="137" t="s">
        <v>892</v>
      </c>
      <c r="D396" s="137" t="s">
        <v>154</v>
      </c>
      <c r="E396" s="138" t="s">
        <v>802</v>
      </c>
      <c r="F396" s="139" t="s">
        <v>803</v>
      </c>
      <c r="G396" s="140" t="s">
        <v>363</v>
      </c>
      <c r="H396" s="141">
        <v>107892</v>
      </c>
      <c r="I396" s="142"/>
      <c r="J396" s="143">
        <f>ROUND(I396*H396,2)</f>
        <v>0</v>
      </c>
      <c r="K396" s="139" t="s">
        <v>310</v>
      </c>
      <c r="L396" s="32"/>
      <c r="M396" s="144" t="s">
        <v>1</v>
      </c>
      <c r="N396" s="145" t="s">
        <v>44</v>
      </c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AR396" s="148" t="s">
        <v>158</v>
      </c>
      <c r="AT396" s="148" t="s">
        <v>154</v>
      </c>
      <c r="AU396" s="148" t="s">
        <v>89</v>
      </c>
      <c r="AY396" s="16" t="s">
        <v>151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6" t="s">
        <v>86</v>
      </c>
      <c r="BK396" s="149">
        <f>ROUND(I396*H396,2)</f>
        <v>0</v>
      </c>
      <c r="BL396" s="16" t="s">
        <v>158</v>
      </c>
      <c r="BM396" s="148" t="s">
        <v>2449</v>
      </c>
    </row>
    <row r="397" spans="2:65" s="12" customFormat="1" ht="11.25">
      <c r="B397" s="160"/>
      <c r="D397" s="150" t="s">
        <v>312</v>
      </c>
      <c r="E397" s="161" t="s">
        <v>1</v>
      </c>
      <c r="F397" s="162" t="s">
        <v>2450</v>
      </c>
      <c r="H397" s="163">
        <v>107892</v>
      </c>
      <c r="I397" s="164"/>
      <c r="L397" s="160"/>
      <c r="M397" s="165"/>
      <c r="T397" s="166"/>
      <c r="AT397" s="161" t="s">
        <v>312</v>
      </c>
      <c r="AU397" s="161" t="s">
        <v>89</v>
      </c>
      <c r="AV397" s="12" t="s">
        <v>89</v>
      </c>
      <c r="AW397" s="12" t="s">
        <v>35</v>
      </c>
      <c r="AX397" s="12" t="s">
        <v>86</v>
      </c>
      <c r="AY397" s="161" t="s">
        <v>151</v>
      </c>
    </row>
    <row r="398" spans="2:65" s="1" customFormat="1" ht="21.75" customHeight="1">
      <c r="B398" s="136"/>
      <c r="C398" s="137" t="s">
        <v>896</v>
      </c>
      <c r="D398" s="137" t="s">
        <v>154</v>
      </c>
      <c r="E398" s="138" t="s">
        <v>807</v>
      </c>
      <c r="F398" s="139" t="s">
        <v>808</v>
      </c>
      <c r="G398" s="140" t="s">
        <v>363</v>
      </c>
      <c r="H398" s="141">
        <v>599.4</v>
      </c>
      <c r="I398" s="142"/>
      <c r="J398" s="143">
        <f>ROUND(I398*H398,2)</f>
        <v>0</v>
      </c>
      <c r="K398" s="139" t="s">
        <v>310</v>
      </c>
      <c r="L398" s="32"/>
      <c r="M398" s="144" t="s">
        <v>1</v>
      </c>
      <c r="N398" s="145" t="s">
        <v>44</v>
      </c>
      <c r="P398" s="146">
        <f>O398*H398</f>
        <v>0</v>
      </c>
      <c r="Q398" s="146">
        <v>0</v>
      </c>
      <c r="R398" s="146">
        <f>Q398*H398</f>
        <v>0</v>
      </c>
      <c r="S398" s="146">
        <v>0</v>
      </c>
      <c r="T398" s="147">
        <f>S398*H398</f>
        <v>0</v>
      </c>
      <c r="AR398" s="148" t="s">
        <v>158</v>
      </c>
      <c r="AT398" s="148" t="s">
        <v>154</v>
      </c>
      <c r="AU398" s="148" t="s">
        <v>89</v>
      </c>
      <c r="AY398" s="16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6" t="s">
        <v>86</v>
      </c>
      <c r="BK398" s="149">
        <f>ROUND(I398*H398,2)</f>
        <v>0</v>
      </c>
      <c r="BL398" s="16" t="s">
        <v>158</v>
      </c>
      <c r="BM398" s="148" t="s">
        <v>2451</v>
      </c>
    </row>
    <row r="399" spans="2:65" s="1" customFormat="1" ht="16.5" customHeight="1">
      <c r="B399" s="136"/>
      <c r="C399" s="137" t="s">
        <v>900</v>
      </c>
      <c r="D399" s="137" t="s">
        <v>154</v>
      </c>
      <c r="E399" s="138" t="s">
        <v>2452</v>
      </c>
      <c r="F399" s="139" t="s">
        <v>2453</v>
      </c>
      <c r="G399" s="140" t="s">
        <v>349</v>
      </c>
      <c r="H399" s="141">
        <v>4</v>
      </c>
      <c r="I399" s="142"/>
      <c r="J399" s="143">
        <f>ROUND(I399*H399,2)</f>
        <v>0</v>
      </c>
      <c r="K399" s="139" t="s">
        <v>310</v>
      </c>
      <c r="L399" s="32"/>
      <c r="M399" s="144" t="s">
        <v>1</v>
      </c>
      <c r="N399" s="145" t="s">
        <v>44</v>
      </c>
      <c r="P399" s="146">
        <f>O399*H399</f>
        <v>0</v>
      </c>
      <c r="Q399" s="146">
        <v>1.42E-3</v>
      </c>
      <c r="R399" s="146">
        <f>Q399*H399</f>
        <v>5.6800000000000002E-3</v>
      </c>
      <c r="S399" s="146">
        <v>0</v>
      </c>
      <c r="T399" s="147">
        <f>S399*H399</f>
        <v>0</v>
      </c>
      <c r="AR399" s="148" t="s">
        <v>158</v>
      </c>
      <c r="AT399" s="148" t="s">
        <v>154</v>
      </c>
      <c r="AU399" s="148" t="s">
        <v>89</v>
      </c>
      <c r="AY399" s="16" t="s">
        <v>151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6" t="s">
        <v>86</v>
      </c>
      <c r="BK399" s="149">
        <f>ROUND(I399*H399,2)</f>
        <v>0</v>
      </c>
      <c r="BL399" s="16" t="s">
        <v>158</v>
      </c>
      <c r="BM399" s="148" t="s">
        <v>2454</v>
      </c>
    </row>
    <row r="400" spans="2:65" s="12" customFormat="1" ht="11.25">
      <c r="B400" s="160"/>
      <c r="D400" s="150" t="s">
        <v>312</v>
      </c>
      <c r="E400" s="161" t="s">
        <v>1</v>
      </c>
      <c r="F400" s="162" t="s">
        <v>2455</v>
      </c>
      <c r="H400" s="163">
        <v>4</v>
      </c>
      <c r="I400" s="164"/>
      <c r="L400" s="160"/>
      <c r="M400" s="165"/>
      <c r="T400" s="166"/>
      <c r="AT400" s="161" t="s">
        <v>312</v>
      </c>
      <c r="AU400" s="161" t="s">
        <v>89</v>
      </c>
      <c r="AV400" s="12" t="s">
        <v>89</v>
      </c>
      <c r="AW400" s="12" t="s">
        <v>35</v>
      </c>
      <c r="AX400" s="12" t="s">
        <v>86</v>
      </c>
      <c r="AY400" s="161" t="s">
        <v>151</v>
      </c>
    </row>
    <row r="401" spans="2:65" s="1" customFormat="1" ht="16.5" customHeight="1">
      <c r="B401" s="136"/>
      <c r="C401" s="137" t="s">
        <v>904</v>
      </c>
      <c r="D401" s="137" t="s">
        <v>154</v>
      </c>
      <c r="E401" s="138" t="s">
        <v>2456</v>
      </c>
      <c r="F401" s="139" t="s">
        <v>2457</v>
      </c>
      <c r="G401" s="140" t="s">
        <v>349</v>
      </c>
      <c r="H401" s="141">
        <v>69</v>
      </c>
      <c r="I401" s="142"/>
      <c r="J401" s="143">
        <f>ROUND(I401*H401,2)</f>
        <v>0</v>
      </c>
      <c r="K401" s="139" t="s">
        <v>310</v>
      </c>
      <c r="L401" s="32"/>
      <c r="M401" s="144" t="s">
        <v>1</v>
      </c>
      <c r="N401" s="145" t="s">
        <v>44</v>
      </c>
      <c r="P401" s="146">
        <f>O401*H401</f>
        <v>0</v>
      </c>
      <c r="Q401" s="146">
        <v>2E-3</v>
      </c>
      <c r="R401" s="146">
        <f>Q401*H401</f>
        <v>0.13800000000000001</v>
      </c>
      <c r="S401" s="146">
        <v>0</v>
      </c>
      <c r="T401" s="147">
        <f>S401*H401</f>
        <v>0</v>
      </c>
      <c r="AR401" s="148" t="s">
        <v>158</v>
      </c>
      <c r="AT401" s="148" t="s">
        <v>154</v>
      </c>
      <c r="AU401" s="148" t="s">
        <v>89</v>
      </c>
      <c r="AY401" s="16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6" t="s">
        <v>86</v>
      </c>
      <c r="BK401" s="149">
        <f>ROUND(I401*H401,2)</f>
        <v>0</v>
      </c>
      <c r="BL401" s="16" t="s">
        <v>158</v>
      </c>
      <c r="BM401" s="148" t="s">
        <v>2458</v>
      </c>
    </row>
    <row r="402" spans="2:65" s="12" customFormat="1" ht="11.25">
      <c r="B402" s="160"/>
      <c r="D402" s="150" t="s">
        <v>312</v>
      </c>
      <c r="E402" s="161" t="s">
        <v>1</v>
      </c>
      <c r="F402" s="162" t="s">
        <v>2459</v>
      </c>
      <c r="H402" s="163">
        <v>69</v>
      </c>
      <c r="I402" s="164"/>
      <c r="L402" s="160"/>
      <c r="M402" s="165"/>
      <c r="T402" s="166"/>
      <c r="AT402" s="161" t="s">
        <v>312</v>
      </c>
      <c r="AU402" s="161" t="s">
        <v>89</v>
      </c>
      <c r="AV402" s="12" t="s">
        <v>89</v>
      </c>
      <c r="AW402" s="12" t="s">
        <v>35</v>
      </c>
      <c r="AX402" s="12" t="s">
        <v>86</v>
      </c>
      <c r="AY402" s="161" t="s">
        <v>151</v>
      </c>
    </row>
    <row r="403" spans="2:65" s="1" customFormat="1" ht="16.5" customHeight="1">
      <c r="B403" s="136"/>
      <c r="C403" s="137" t="s">
        <v>908</v>
      </c>
      <c r="D403" s="137" t="s">
        <v>154</v>
      </c>
      <c r="E403" s="138" t="s">
        <v>825</v>
      </c>
      <c r="F403" s="139" t="s">
        <v>826</v>
      </c>
      <c r="G403" s="140" t="s">
        <v>349</v>
      </c>
      <c r="H403" s="141">
        <v>82</v>
      </c>
      <c r="I403" s="142"/>
      <c r="J403" s="143">
        <f>ROUND(I403*H403,2)</f>
        <v>0</v>
      </c>
      <c r="K403" s="139" t="s">
        <v>1</v>
      </c>
      <c r="L403" s="32"/>
      <c r="M403" s="144" t="s">
        <v>1</v>
      </c>
      <c r="N403" s="145" t="s">
        <v>44</v>
      </c>
      <c r="P403" s="146">
        <f>O403*H403</f>
        <v>0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AR403" s="148" t="s">
        <v>158</v>
      </c>
      <c r="AT403" s="148" t="s">
        <v>154</v>
      </c>
      <c r="AU403" s="148" t="s">
        <v>89</v>
      </c>
      <c r="AY403" s="16" t="s">
        <v>151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6" t="s">
        <v>86</v>
      </c>
      <c r="BK403" s="149">
        <f>ROUND(I403*H403,2)</f>
        <v>0</v>
      </c>
      <c r="BL403" s="16" t="s">
        <v>158</v>
      </c>
      <c r="BM403" s="148" t="s">
        <v>2460</v>
      </c>
    </row>
    <row r="404" spans="2:65" s="12" customFormat="1" ht="11.25">
      <c r="B404" s="160"/>
      <c r="D404" s="150" t="s">
        <v>312</v>
      </c>
      <c r="E404" s="161" t="s">
        <v>1</v>
      </c>
      <c r="F404" s="162" t="s">
        <v>2461</v>
      </c>
      <c r="H404" s="163">
        <v>82</v>
      </c>
      <c r="I404" s="164"/>
      <c r="L404" s="160"/>
      <c r="M404" s="165"/>
      <c r="T404" s="166"/>
      <c r="AT404" s="161" t="s">
        <v>312</v>
      </c>
      <c r="AU404" s="161" t="s">
        <v>89</v>
      </c>
      <c r="AV404" s="12" t="s">
        <v>89</v>
      </c>
      <c r="AW404" s="12" t="s">
        <v>35</v>
      </c>
      <c r="AX404" s="12" t="s">
        <v>86</v>
      </c>
      <c r="AY404" s="161" t="s">
        <v>151</v>
      </c>
    </row>
    <row r="405" spans="2:65" s="1" customFormat="1" ht="16.5" customHeight="1">
      <c r="B405" s="136"/>
      <c r="C405" s="137" t="s">
        <v>912</v>
      </c>
      <c r="D405" s="137" t="s">
        <v>154</v>
      </c>
      <c r="E405" s="138" t="s">
        <v>1887</v>
      </c>
      <c r="F405" s="139" t="s">
        <v>1888</v>
      </c>
      <c r="G405" s="140" t="s">
        <v>157</v>
      </c>
      <c r="H405" s="141">
        <v>3</v>
      </c>
      <c r="I405" s="142"/>
      <c r="J405" s="143">
        <f>ROUND(I405*H405,2)</f>
        <v>0</v>
      </c>
      <c r="K405" s="139" t="s">
        <v>1</v>
      </c>
      <c r="L405" s="32"/>
      <c r="M405" s="144" t="s">
        <v>1</v>
      </c>
      <c r="N405" s="145" t="s">
        <v>44</v>
      </c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AR405" s="148" t="s">
        <v>158</v>
      </c>
      <c r="AT405" s="148" t="s">
        <v>154</v>
      </c>
      <c r="AU405" s="148" t="s">
        <v>89</v>
      </c>
      <c r="AY405" s="16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6" t="s">
        <v>86</v>
      </c>
      <c r="BK405" s="149">
        <f>ROUND(I405*H405,2)</f>
        <v>0</v>
      </c>
      <c r="BL405" s="16" t="s">
        <v>158</v>
      </c>
      <c r="BM405" s="148" t="s">
        <v>2462</v>
      </c>
    </row>
    <row r="406" spans="2:65" s="1" customFormat="1" ht="19.5">
      <c r="B406" s="32"/>
      <c r="D406" s="150" t="s">
        <v>167</v>
      </c>
      <c r="F406" s="151" t="s">
        <v>1890</v>
      </c>
      <c r="I406" s="152"/>
      <c r="L406" s="32"/>
      <c r="M406" s="153"/>
      <c r="T406" s="56"/>
      <c r="AT406" s="16" t="s">
        <v>167</v>
      </c>
      <c r="AU406" s="16" t="s">
        <v>89</v>
      </c>
    </row>
    <row r="407" spans="2:65" s="12" customFormat="1" ht="11.25">
      <c r="B407" s="160"/>
      <c r="D407" s="150" t="s">
        <v>312</v>
      </c>
      <c r="E407" s="161" t="s">
        <v>1</v>
      </c>
      <c r="F407" s="162" t="s">
        <v>2463</v>
      </c>
      <c r="H407" s="163">
        <v>3</v>
      </c>
      <c r="I407" s="164"/>
      <c r="L407" s="160"/>
      <c r="M407" s="165"/>
      <c r="T407" s="166"/>
      <c r="AT407" s="161" t="s">
        <v>312</v>
      </c>
      <c r="AU407" s="161" t="s">
        <v>89</v>
      </c>
      <c r="AV407" s="12" t="s">
        <v>89</v>
      </c>
      <c r="AW407" s="12" t="s">
        <v>35</v>
      </c>
      <c r="AX407" s="12" t="s">
        <v>86</v>
      </c>
      <c r="AY407" s="161" t="s">
        <v>151</v>
      </c>
    </row>
    <row r="408" spans="2:65" s="1" customFormat="1" ht="16.5" customHeight="1">
      <c r="B408" s="136"/>
      <c r="C408" s="137" t="s">
        <v>921</v>
      </c>
      <c r="D408" s="137" t="s">
        <v>154</v>
      </c>
      <c r="E408" s="138" t="s">
        <v>2464</v>
      </c>
      <c r="F408" s="139" t="s">
        <v>2465</v>
      </c>
      <c r="G408" s="140" t="s">
        <v>363</v>
      </c>
      <c r="H408" s="141">
        <v>13</v>
      </c>
      <c r="I408" s="142"/>
      <c r="J408" s="143">
        <f>ROUND(I408*H408,2)</f>
        <v>0</v>
      </c>
      <c r="K408" s="139" t="s">
        <v>310</v>
      </c>
      <c r="L408" s="32"/>
      <c r="M408" s="144" t="s">
        <v>1</v>
      </c>
      <c r="N408" s="145" t="s">
        <v>44</v>
      </c>
      <c r="P408" s="146">
        <f>O408*H408</f>
        <v>0</v>
      </c>
      <c r="Q408" s="146">
        <v>6.0429999999999998E-2</v>
      </c>
      <c r="R408" s="146">
        <f>Q408*H408</f>
        <v>0.78559000000000001</v>
      </c>
      <c r="S408" s="146">
        <v>0</v>
      </c>
      <c r="T408" s="147">
        <f>S408*H408</f>
        <v>0</v>
      </c>
      <c r="AR408" s="148" t="s">
        <v>158</v>
      </c>
      <c r="AT408" s="148" t="s">
        <v>154</v>
      </c>
      <c r="AU408" s="148" t="s">
        <v>89</v>
      </c>
      <c r="AY408" s="16" t="s">
        <v>151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6" t="s">
        <v>86</v>
      </c>
      <c r="BK408" s="149">
        <f>ROUND(I408*H408,2)</f>
        <v>0</v>
      </c>
      <c r="BL408" s="16" t="s">
        <v>158</v>
      </c>
      <c r="BM408" s="148" t="s">
        <v>2466</v>
      </c>
    </row>
    <row r="409" spans="2:65" s="12" customFormat="1" ht="11.25">
      <c r="B409" s="160"/>
      <c r="D409" s="150" t="s">
        <v>312</v>
      </c>
      <c r="E409" s="161" t="s">
        <v>1</v>
      </c>
      <c r="F409" s="162" t="s">
        <v>2467</v>
      </c>
      <c r="H409" s="163">
        <v>13</v>
      </c>
      <c r="I409" s="164"/>
      <c r="L409" s="160"/>
      <c r="M409" s="165"/>
      <c r="T409" s="166"/>
      <c r="AT409" s="161" t="s">
        <v>312</v>
      </c>
      <c r="AU409" s="161" t="s">
        <v>89</v>
      </c>
      <c r="AV409" s="12" t="s">
        <v>89</v>
      </c>
      <c r="AW409" s="12" t="s">
        <v>35</v>
      </c>
      <c r="AX409" s="12" t="s">
        <v>79</v>
      </c>
      <c r="AY409" s="161" t="s">
        <v>151</v>
      </c>
    </row>
    <row r="410" spans="2:65" s="13" customFormat="1" ht="11.25">
      <c r="B410" s="167"/>
      <c r="D410" s="150" t="s">
        <v>312</v>
      </c>
      <c r="E410" s="168" t="s">
        <v>1</v>
      </c>
      <c r="F410" s="169" t="s">
        <v>320</v>
      </c>
      <c r="H410" s="170">
        <v>13</v>
      </c>
      <c r="I410" s="171"/>
      <c r="L410" s="167"/>
      <c r="M410" s="172"/>
      <c r="T410" s="173"/>
      <c r="AT410" s="168" t="s">
        <v>312</v>
      </c>
      <c r="AU410" s="168" t="s">
        <v>89</v>
      </c>
      <c r="AV410" s="13" t="s">
        <v>158</v>
      </c>
      <c r="AW410" s="13" t="s">
        <v>35</v>
      </c>
      <c r="AX410" s="13" t="s">
        <v>86</v>
      </c>
      <c r="AY410" s="168" t="s">
        <v>151</v>
      </c>
    </row>
    <row r="411" spans="2:65" s="1" customFormat="1" ht="16.5" customHeight="1">
      <c r="B411" s="136"/>
      <c r="C411" s="137" t="s">
        <v>926</v>
      </c>
      <c r="D411" s="137" t="s">
        <v>154</v>
      </c>
      <c r="E411" s="138" t="s">
        <v>2468</v>
      </c>
      <c r="F411" s="139" t="s">
        <v>2469</v>
      </c>
      <c r="G411" s="140" t="s">
        <v>363</v>
      </c>
      <c r="H411" s="141">
        <v>13</v>
      </c>
      <c r="I411" s="142"/>
      <c r="J411" s="143">
        <f>ROUND(I411*H411,2)</f>
        <v>0</v>
      </c>
      <c r="K411" s="139" t="s">
        <v>310</v>
      </c>
      <c r="L411" s="32"/>
      <c r="M411" s="144" t="s">
        <v>1</v>
      </c>
      <c r="N411" s="145" t="s">
        <v>44</v>
      </c>
      <c r="P411" s="146">
        <f>O411*H411</f>
        <v>0</v>
      </c>
      <c r="Q411" s="146">
        <v>4.6999999999999999E-4</v>
      </c>
      <c r="R411" s="146">
        <f>Q411*H411</f>
        <v>6.11E-3</v>
      </c>
      <c r="S411" s="146">
        <v>0</v>
      </c>
      <c r="T411" s="147">
        <f>S411*H411</f>
        <v>0</v>
      </c>
      <c r="AR411" s="148" t="s">
        <v>158</v>
      </c>
      <c r="AT411" s="148" t="s">
        <v>154</v>
      </c>
      <c r="AU411" s="148" t="s">
        <v>89</v>
      </c>
      <c r="AY411" s="16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6" t="s">
        <v>86</v>
      </c>
      <c r="BK411" s="149">
        <f>ROUND(I411*H411,2)</f>
        <v>0</v>
      </c>
      <c r="BL411" s="16" t="s">
        <v>158</v>
      </c>
      <c r="BM411" s="148" t="s">
        <v>2470</v>
      </c>
    </row>
    <row r="412" spans="2:65" s="12" customFormat="1" ht="11.25">
      <c r="B412" s="160"/>
      <c r="D412" s="150" t="s">
        <v>312</v>
      </c>
      <c r="E412" s="161" t="s">
        <v>1</v>
      </c>
      <c r="F412" s="162" t="s">
        <v>2467</v>
      </c>
      <c r="H412" s="163">
        <v>13</v>
      </c>
      <c r="I412" s="164"/>
      <c r="L412" s="160"/>
      <c r="M412" s="165"/>
      <c r="T412" s="166"/>
      <c r="AT412" s="161" t="s">
        <v>312</v>
      </c>
      <c r="AU412" s="161" t="s">
        <v>89</v>
      </c>
      <c r="AV412" s="12" t="s">
        <v>89</v>
      </c>
      <c r="AW412" s="12" t="s">
        <v>35</v>
      </c>
      <c r="AX412" s="12" t="s">
        <v>79</v>
      </c>
      <c r="AY412" s="161" t="s">
        <v>151</v>
      </c>
    </row>
    <row r="413" spans="2:65" s="13" customFormat="1" ht="11.25">
      <c r="B413" s="167"/>
      <c r="D413" s="150" t="s">
        <v>312</v>
      </c>
      <c r="E413" s="168" t="s">
        <v>1</v>
      </c>
      <c r="F413" s="169" t="s">
        <v>320</v>
      </c>
      <c r="H413" s="170">
        <v>13</v>
      </c>
      <c r="I413" s="171"/>
      <c r="L413" s="167"/>
      <c r="M413" s="172"/>
      <c r="T413" s="173"/>
      <c r="AT413" s="168" t="s">
        <v>312</v>
      </c>
      <c r="AU413" s="168" t="s">
        <v>89</v>
      </c>
      <c r="AV413" s="13" t="s">
        <v>158</v>
      </c>
      <c r="AW413" s="13" t="s">
        <v>35</v>
      </c>
      <c r="AX413" s="13" t="s">
        <v>86</v>
      </c>
      <c r="AY413" s="168" t="s">
        <v>151</v>
      </c>
    </row>
    <row r="414" spans="2:65" s="1" customFormat="1" ht="16.5" customHeight="1">
      <c r="B414" s="136"/>
      <c r="C414" s="137" t="s">
        <v>932</v>
      </c>
      <c r="D414" s="137" t="s">
        <v>154</v>
      </c>
      <c r="E414" s="138" t="s">
        <v>2471</v>
      </c>
      <c r="F414" s="139" t="s">
        <v>2472</v>
      </c>
      <c r="G414" s="140" t="s">
        <v>363</v>
      </c>
      <c r="H414" s="141">
        <v>13</v>
      </c>
      <c r="I414" s="142"/>
      <c r="J414" s="143">
        <f>ROUND(I414*H414,2)</f>
        <v>0</v>
      </c>
      <c r="K414" s="139" t="s">
        <v>310</v>
      </c>
      <c r="L414" s="32"/>
      <c r="M414" s="144" t="s">
        <v>1</v>
      </c>
      <c r="N414" s="145" t="s">
        <v>44</v>
      </c>
      <c r="P414" s="146">
        <f>O414*H414</f>
        <v>0</v>
      </c>
      <c r="Q414" s="146">
        <v>0</v>
      </c>
      <c r="R414" s="146">
        <f>Q414*H414</f>
        <v>0</v>
      </c>
      <c r="S414" s="146">
        <v>7.0000000000000001E-3</v>
      </c>
      <c r="T414" s="147">
        <f>S414*H414</f>
        <v>9.0999999999999998E-2</v>
      </c>
      <c r="AR414" s="148" t="s">
        <v>158</v>
      </c>
      <c r="AT414" s="148" t="s">
        <v>154</v>
      </c>
      <c r="AU414" s="148" t="s">
        <v>89</v>
      </c>
      <c r="AY414" s="16" t="s">
        <v>151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6" t="s">
        <v>86</v>
      </c>
      <c r="BK414" s="149">
        <f>ROUND(I414*H414,2)</f>
        <v>0</v>
      </c>
      <c r="BL414" s="16" t="s">
        <v>158</v>
      </c>
      <c r="BM414" s="148" t="s">
        <v>2473</v>
      </c>
    </row>
    <row r="415" spans="2:65" s="12" customFormat="1" ht="11.25">
      <c r="B415" s="160"/>
      <c r="D415" s="150" t="s">
        <v>312</v>
      </c>
      <c r="E415" s="161" t="s">
        <v>1</v>
      </c>
      <c r="F415" s="162" t="s">
        <v>2467</v>
      </c>
      <c r="H415" s="163">
        <v>13</v>
      </c>
      <c r="I415" s="164"/>
      <c r="L415" s="160"/>
      <c r="M415" s="165"/>
      <c r="T415" s="166"/>
      <c r="AT415" s="161" t="s">
        <v>312</v>
      </c>
      <c r="AU415" s="161" t="s">
        <v>89</v>
      </c>
      <c r="AV415" s="12" t="s">
        <v>89</v>
      </c>
      <c r="AW415" s="12" t="s">
        <v>35</v>
      </c>
      <c r="AX415" s="12" t="s">
        <v>86</v>
      </c>
      <c r="AY415" s="161" t="s">
        <v>151</v>
      </c>
    </row>
    <row r="416" spans="2:65" s="1" customFormat="1" ht="16.5" customHeight="1">
      <c r="B416" s="136"/>
      <c r="C416" s="137" t="s">
        <v>937</v>
      </c>
      <c r="D416" s="137" t="s">
        <v>154</v>
      </c>
      <c r="E416" s="138" t="s">
        <v>2474</v>
      </c>
      <c r="F416" s="139" t="s">
        <v>2475</v>
      </c>
      <c r="G416" s="140" t="s">
        <v>363</v>
      </c>
      <c r="H416" s="141">
        <v>182</v>
      </c>
      <c r="I416" s="142"/>
      <c r="J416" s="143">
        <f>ROUND(I416*H416,2)</f>
        <v>0</v>
      </c>
      <c r="K416" s="139" t="s">
        <v>310</v>
      </c>
      <c r="L416" s="32"/>
      <c r="M416" s="144" t="s">
        <v>1</v>
      </c>
      <c r="N416" s="145" t="s">
        <v>44</v>
      </c>
      <c r="P416" s="146">
        <f>O416*H416</f>
        <v>0</v>
      </c>
      <c r="Q416" s="146">
        <v>0</v>
      </c>
      <c r="R416" s="146">
        <f>Q416*H416</f>
        <v>0</v>
      </c>
      <c r="S416" s="146">
        <v>2.3E-3</v>
      </c>
      <c r="T416" s="147">
        <f>S416*H416</f>
        <v>0.41859999999999997</v>
      </c>
      <c r="AR416" s="148" t="s">
        <v>158</v>
      </c>
      <c r="AT416" s="148" t="s">
        <v>154</v>
      </c>
      <c r="AU416" s="148" t="s">
        <v>89</v>
      </c>
      <c r="AY416" s="16" t="s">
        <v>151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6" t="s">
        <v>86</v>
      </c>
      <c r="BK416" s="149">
        <f>ROUND(I416*H416,2)</f>
        <v>0</v>
      </c>
      <c r="BL416" s="16" t="s">
        <v>158</v>
      </c>
      <c r="BM416" s="148" t="s">
        <v>2476</v>
      </c>
    </row>
    <row r="417" spans="2:65" s="12" customFormat="1" ht="11.25">
      <c r="B417" s="160"/>
      <c r="D417" s="150" t="s">
        <v>312</v>
      </c>
      <c r="E417" s="161" t="s">
        <v>1</v>
      </c>
      <c r="F417" s="162" t="s">
        <v>2477</v>
      </c>
      <c r="H417" s="163">
        <v>26</v>
      </c>
      <c r="I417" s="164"/>
      <c r="L417" s="160"/>
      <c r="M417" s="165"/>
      <c r="T417" s="166"/>
      <c r="AT417" s="161" t="s">
        <v>312</v>
      </c>
      <c r="AU417" s="161" t="s">
        <v>89</v>
      </c>
      <c r="AV417" s="12" t="s">
        <v>89</v>
      </c>
      <c r="AW417" s="12" t="s">
        <v>35</v>
      </c>
      <c r="AX417" s="12" t="s">
        <v>79</v>
      </c>
      <c r="AY417" s="161" t="s">
        <v>151</v>
      </c>
    </row>
    <row r="418" spans="2:65" s="12" customFormat="1" ht="11.25">
      <c r="B418" s="160"/>
      <c r="D418" s="150" t="s">
        <v>312</v>
      </c>
      <c r="E418" s="161" t="s">
        <v>1</v>
      </c>
      <c r="F418" s="162" t="s">
        <v>2478</v>
      </c>
      <c r="H418" s="163">
        <v>156</v>
      </c>
      <c r="I418" s="164"/>
      <c r="L418" s="160"/>
      <c r="M418" s="165"/>
      <c r="T418" s="166"/>
      <c r="AT418" s="161" t="s">
        <v>312</v>
      </c>
      <c r="AU418" s="161" t="s">
        <v>89</v>
      </c>
      <c r="AV418" s="12" t="s">
        <v>89</v>
      </c>
      <c r="AW418" s="12" t="s">
        <v>35</v>
      </c>
      <c r="AX418" s="12" t="s">
        <v>79</v>
      </c>
      <c r="AY418" s="161" t="s">
        <v>151</v>
      </c>
    </row>
    <row r="419" spans="2:65" s="13" customFormat="1" ht="11.25">
      <c r="B419" s="167"/>
      <c r="D419" s="150" t="s">
        <v>312</v>
      </c>
      <c r="E419" s="168" t="s">
        <v>1</v>
      </c>
      <c r="F419" s="169" t="s">
        <v>320</v>
      </c>
      <c r="H419" s="170">
        <v>182</v>
      </c>
      <c r="I419" s="171"/>
      <c r="L419" s="167"/>
      <c r="M419" s="172"/>
      <c r="T419" s="173"/>
      <c r="AT419" s="168" t="s">
        <v>312</v>
      </c>
      <c r="AU419" s="168" t="s">
        <v>89</v>
      </c>
      <c r="AV419" s="13" t="s">
        <v>158</v>
      </c>
      <c r="AW419" s="13" t="s">
        <v>35</v>
      </c>
      <c r="AX419" s="13" t="s">
        <v>86</v>
      </c>
      <c r="AY419" s="168" t="s">
        <v>151</v>
      </c>
    </row>
    <row r="420" spans="2:65" s="1" customFormat="1" ht="21.75" customHeight="1">
      <c r="B420" s="136"/>
      <c r="C420" s="137" t="s">
        <v>942</v>
      </c>
      <c r="D420" s="137" t="s">
        <v>154</v>
      </c>
      <c r="E420" s="138" t="s">
        <v>2479</v>
      </c>
      <c r="F420" s="139" t="s">
        <v>2480</v>
      </c>
      <c r="G420" s="140" t="s">
        <v>363</v>
      </c>
      <c r="H420" s="141">
        <v>13</v>
      </c>
      <c r="I420" s="142"/>
      <c r="J420" s="143">
        <f>ROUND(I420*H420,2)</f>
        <v>0</v>
      </c>
      <c r="K420" s="139" t="s">
        <v>310</v>
      </c>
      <c r="L420" s="32"/>
      <c r="M420" s="144" t="s">
        <v>1</v>
      </c>
      <c r="N420" s="145" t="s">
        <v>44</v>
      </c>
      <c r="P420" s="146">
        <f>O420*H420</f>
        <v>0</v>
      </c>
      <c r="Q420" s="146">
        <v>9.4999999999999998E-3</v>
      </c>
      <c r="R420" s="146">
        <f>Q420*H420</f>
        <v>0.1235</v>
      </c>
      <c r="S420" s="146">
        <v>0</v>
      </c>
      <c r="T420" s="147">
        <f>S420*H420</f>
        <v>0</v>
      </c>
      <c r="AR420" s="148" t="s">
        <v>158</v>
      </c>
      <c r="AT420" s="148" t="s">
        <v>154</v>
      </c>
      <c r="AU420" s="148" t="s">
        <v>89</v>
      </c>
      <c r="AY420" s="16" t="s">
        <v>151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6" t="s">
        <v>86</v>
      </c>
      <c r="BK420" s="149">
        <f>ROUND(I420*H420,2)</f>
        <v>0</v>
      </c>
      <c r="BL420" s="16" t="s">
        <v>158</v>
      </c>
      <c r="BM420" s="148" t="s">
        <v>2481</v>
      </c>
    </row>
    <row r="421" spans="2:65" s="12" customFormat="1" ht="11.25">
      <c r="B421" s="160"/>
      <c r="D421" s="150" t="s">
        <v>312</v>
      </c>
      <c r="E421" s="161" t="s">
        <v>1</v>
      </c>
      <c r="F421" s="162" t="s">
        <v>2467</v>
      </c>
      <c r="H421" s="163">
        <v>13</v>
      </c>
      <c r="I421" s="164"/>
      <c r="L421" s="160"/>
      <c r="M421" s="165"/>
      <c r="T421" s="166"/>
      <c r="AT421" s="161" t="s">
        <v>312</v>
      </c>
      <c r="AU421" s="161" t="s">
        <v>89</v>
      </c>
      <c r="AV421" s="12" t="s">
        <v>89</v>
      </c>
      <c r="AW421" s="12" t="s">
        <v>35</v>
      </c>
      <c r="AX421" s="12" t="s">
        <v>86</v>
      </c>
      <c r="AY421" s="161" t="s">
        <v>151</v>
      </c>
    </row>
    <row r="422" spans="2:65" s="1" customFormat="1" ht="21.75" customHeight="1">
      <c r="B422" s="136"/>
      <c r="C422" s="137" t="s">
        <v>947</v>
      </c>
      <c r="D422" s="137" t="s">
        <v>154</v>
      </c>
      <c r="E422" s="138" t="s">
        <v>2482</v>
      </c>
      <c r="F422" s="139" t="s">
        <v>2483</v>
      </c>
      <c r="G422" s="140" t="s">
        <v>354</v>
      </c>
      <c r="H422" s="141">
        <v>117</v>
      </c>
      <c r="I422" s="142"/>
      <c r="J422" s="143">
        <f>ROUND(I422*H422,2)</f>
        <v>0</v>
      </c>
      <c r="K422" s="139" t="s">
        <v>310</v>
      </c>
      <c r="L422" s="32"/>
      <c r="M422" s="144" t="s">
        <v>1</v>
      </c>
      <c r="N422" s="145" t="s">
        <v>44</v>
      </c>
      <c r="P422" s="146">
        <f>O422*H422</f>
        <v>0</v>
      </c>
      <c r="Q422" s="146">
        <v>3.3500000000000001E-3</v>
      </c>
      <c r="R422" s="146">
        <f>Q422*H422</f>
        <v>0.39195000000000002</v>
      </c>
      <c r="S422" s="146">
        <v>0</v>
      </c>
      <c r="T422" s="147">
        <f>S422*H422</f>
        <v>0</v>
      </c>
      <c r="AR422" s="148" t="s">
        <v>158</v>
      </c>
      <c r="AT422" s="148" t="s">
        <v>154</v>
      </c>
      <c r="AU422" s="148" t="s">
        <v>89</v>
      </c>
      <c r="AY422" s="16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6" t="s">
        <v>86</v>
      </c>
      <c r="BK422" s="149">
        <f>ROUND(I422*H422,2)</f>
        <v>0</v>
      </c>
      <c r="BL422" s="16" t="s">
        <v>158</v>
      </c>
      <c r="BM422" s="148" t="s">
        <v>2484</v>
      </c>
    </row>
    <row r="423" spans="2:65" s="12" customFormat="1" ht="11.25">
      <c r="B423" s="160"/>
      <c r="D423" s="150" t="s">
        <v>312</v>
      </c>
      <c r="E423" s="161" t="s">
        <v>1</v>
      </c>
      <c r="F423" s="162" t="s">
        <v>2485</v>
      </c>
      <c r="H423" s="163">
        <v>117</v>
      </c>
      <c r="I423" s="164"/>
      <c r="L423" s="160"/>
      <c r="M423" s="165"/>
      <c r="T423" s="166"/>
      <c r="AT423" s="161" t="s">
        <v>312</v>
      </c>
      <c r="AU423" s="161" t="s">
        <v>89</v>
      </c>
      <c r="AV423" s="12" t="s">
        <v>89</v>
      </c>
      <c r="AW423" s="12" t="s">
        <v>35</v>
      </c>
      <c r="AX423" s="12" t="s">
        <v>86</v>
      </c>
      <c r="AY423" s="161" t="s">
        <v>151</v>
      </c>
    </row>
    <row r="424" spans="2:65" s="1" customFormat="1" ht="16.5" customHeight="1">
      <c r="B424" s="136"/>
      <c r="C424" s="137" t="s">
        <v>952</v>
      </c>
      <c r="D424" s="137" t="s">
        <v>154</v>
      </c>
      <c r="E424" s="138" t="s">
        <v>2486</v>
      </c>
      <c r="F424" s="139" t="s">
        <v>2487</v>
      </c>
      <c r="G424" s="140" t="s">
        <v>354</v>
      </c>
      <c r="H424" s="141">
        <v>3</v>
      </c>
      <c r="I424" s="142"/>
      <c r="J424" s="143">
        <f>ROUND(I424*H424,2)</f>
        <v>0</v>
      </c>
      <c r="K424" s="139" t="s">
        <v>1</v>
      </c>
      <c r="L424" s="32"/>
      <c r="M424" s="144" t="s">
        <v>1</v>
      </c>
      <c r="N424" s="145" t="s">
        <v>44</v>
      </c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AR424" s="148" t="s">
        <v>158</v>
      </c>
      <c r="AT424" s="148" t="s">
        <v>154</v>
      </c>
      <c r="AU424" s="148" t="s">
        <v>89</v>
      </c>
      <c r="AY424" s="16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6" t="s">
        <v>86</v>
      </c>
      <c r="BK424" s="149">
        <f>ROUND(I424*H424,2)</f>
        <v>0</v>
      </c>
      <c r="BL424" s="16" t="s">
        <v>158</v>
      </c>
      <c r="BM424" s="148" t="s">
        <v>2488</v>
      </c>
    </row>
    <row r="425" spans="2:65" s="12" customFormat="1" ht="11.25">
      <c r="B425" s="160"/>
      <c r="D425" s="150" t="s">
        <v>312</v>
      </c>
      <c r="E425" s="161" t="s">
        <v>1</v>
      </c>
      <c r="F425" s="162" t="s">
        <v>2489</v>
      </c>
      <c r="H425" s="163">
        <v>3</v>
      </c>
      <c r="I425" s="164"/>
      <c r="L425" s="160"/>
      <c r="M425" s="165"/>
      <c r="T425" s="166"/>
      <c r="AT425" s="161" t="s">
        <v>312</v>
      </c>
      <c r="AU425" s="161" t="s">
        <v>89</v>
      </c>
      <c r="AV425" s="12" t="s">
        <v>89</v>
      </c>
      <c r="AW425" s="12" t="s">
        <v>35</v>
      </c>
      <c r="AX425" s="12" t="s">
        <v>86</v>
      </c>
      <c r="AY425" s="161" t="s">
        <v>151</v>
      </c>
    </row>
    <row r="426" spans="2:65" s="1" customFormat="1" ht="16.5" customHeight="1">
      <c r="B426" s="136"/>
      <c r="C426" s="137" t="s">
        <v>957</v>
      </c>
      <c r="D426" s="137" t="s">
        <v>154</v>
      </c>
      <c r="E426" s="138" t="s">
        <v>2490</v>
      </c>
      <c r="F426" s="139" t="s">
        <v>2491</v>
      </c>
      <c r="G426" s="140" t="s">
        <v>157</v>
      </c>
      <c r="H426" s="141">
        <v>1</v>
      </c>
      <c r="I426" s="142"/>
      <c r="J426" s="143">
        <f>ROUND(I426*H426,2)</f>
        <v>0</v>
      </c>
      <c r="K426" s="139" t="s">
        <v>1</v>
      </c>
      <c r="L426" s="32"/>
      <c r="M426" s="144" t="s">
        <v>1</v>
      </c>
      <c r="N426" s="145" t="s">
        <v>44</v>
      </c>
      <c r="P426" s="146">
        <f>O426*H426</f>
        <v>0</v>
      </c>
      <c r="Q426" s="146">
        <v>0</v>
      </c>
      <c r="R426" s="146">
        <f>Q426*H426</f>
        <v>0</v>
      </c>
      <c r="S426" s="146">
        <v>0</v>
      </c>
      <c r="T426" s="147">
        <f>S426*H426</f>
        <v>0</v>
      </c>
      <c r="AR426" s="148" t="s">
        <v>158</v>
      </c>
      <c r="AT426" s="148" t="s">
        <v>154</v>
      </c>
      <c r="AU426" s="148" t="s">
        <v>89</v>
      </c>
      <c r="AY426" s="16" t="s">
        <v>151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6" t="s">
        <v>86</v>
      </c>
      <c r="BK426" s="149">
        <f>ROUND(I426*H426,2)</f>
        <v>0</v>
      </c>
      <c r="BL426" s="16" t="s">
        <v>158</v>
      </c>
      <c r="BM426" s="148" t="s">
        <v>2492</v>
      </c>
    </row>
    <row r="427" spans="2:65" s="1" customFormat="1" ht="19.5">
      <c r="B427" s="32"/>
      <c r="D427" s="150" t="s">
        <v>167</v>
      </c>
      <c r="F427" s="151" t="s">
        <v>2493</v>
      </c>
      <c r="I427" s="152"/>
      <c r="L427" s="32"/>
      <c r="M427" s="153"/>
      <c r="T427" s="56"/>
      <c r="AT427" s="16" t="s">
        <v>167</v>
      </c>
      <c r="AU427" s="16" t="s">
        <v>89</v>
      </c>
    </row>
    <row r="428" spans="2:65" s="1" customFormat="1" ht="16.5" customHeight="1">
      <c r="B428" s="136"/>
      <c r="C428" s="137" t="s">
        <v>964</v>
      </c>
      <c r="D428" s="137" t="s">
        <v>154</v>
      </c>
      <c r="E428" s="138" t="s">
        <v>850</v>
      </c>
      <c r="F428" s="139" t="s">
        <v>851</v>
      </c>
      <c r="G428" s="140" t="s">
        <v>349</v>
      </c>
      <c r="H428" s="141">
        <v>110</v>
      </c>
      <c r="I428" s="142"/>
      <c r="J428" s="143">
        <f>ROUND(I428*H428,2)</f>
        <v>0</v>
      </c>
      <c r="K428" s="139" t="s">
        <v>1</v>
      </c>
      <c r="L428" s="32"/>
      <c r="M428" s="144" t="s">
        <v>1</v>
      </c>
      <c r="N428" s="145" t="s">
        <v>44</v>
      </c>
      <c r="P428" s="146">
        <f>O428*H428</f>
        <v>0</v>
      </c>
      <c r="Q428" s="146">
        <v>0</v>
      </c>
      <c r="R428" s="146">
        <f>Q428*H428</f>
        <v>0</v>
      </c>
      <c r="S428" s="146">
        <v>0</v>
      </c>
      <c r="T428" s="147">
        <f>S428*H428</f>
        <v>0</v>
      </c>
      <c r="AR428" s="148" t="s">
        <v>158</v>
      </c>
      <c r="AT428" s="148" t="s">
        <v>154</v>
      </c>
      <c r="AU428" s="148" t="s">
        <v>89</v>
      </c>
      <c r="AY428" s="16" t="s">
        <v>151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6" t="s">
        <v>86</v>
      </c>
      <c r="BK428" s="149">
        <f>ROUND(I428*H428,2)</f>
        <v>0</v>
      </c>
      <c r="BL428" s="16" t="s">
        <v>158</v>
      </c>
      <c r="BM428" s="148" t="s">
        <v>2494</v>
      </c>
    </row>
    <row r="429" spans="2:65" s="12" customFormat="1" ht="11.25">
      <c r="B429" s="160"/>
      <c r="D429" s="150" t="s">
        <v>312</v>
      </c>
      <c r="E429" s="161" t="s">
        <v>1</v>
      </c>
      <c r="F429" s="162" t="s">
        <v>2495</v>
      </c>
      <c r="H429" s="163">
        <v>110</v>
      </c>
      <c r="I429" s="164"/>
      <c r="L429" s="160"/>
      <c r="M429" s="165"/>
      <c r="T429" s="166"/>
      <c r="AT429" s="161" t="s">
        <v>312</v>
      </c>
      <c r="AU429" s="161" t="s">
        <v>89</v>
      </c>
      <c r="AV429" s="12" t="s">
        <v>89</v>
      </c>
      <c r="AW429" s="12" t="s">
        <v>35</v>
      </c>
      <c r="AX429" s="12" t="s">
        <v>86</v>
      </c>
      <c r="AY429" s="161" t="s">
        <v>151</v>
      </c>
    </row>
    <row r="430" spans="2:65" s="1" customFormat="1" ht="16.5" customHeight="1">
      <c r="B430" s="136"/>
      <c r="C430" s="137" t="s">
        <v>971</v>
      </c>
      <c r="D430" s="137" t="s">
        <v>154</v>
      </c>
      <c r="E430" s="138" t="s">
        <v>830</v>
      </c>
      <c r="F430" s="139" t="s">
        <v>831</v>
      </c>
      <c r="G430" s="140" t="s">
        <v>309</v>
      </c>
      <c r="H430" s="141">
        <v>51.8</v>
      </c>
      <c r="I430" s="142"/>
      <c r="J430" s="143">
        <f>ROUND(I430*H430,2)</f>
        <v>0</v>
      </c>
      <c r="K430" s="139" t="s">
        <v>310</v>
      </c>
      <c r="L430" s="32"/>
      <c r="M430" s="144" t="s">
        <v>1</v>
      </c>
      <c r="N430" s="145" t="s">
        <v>44</v>
      </c>
      <c r="P430" s="146">
        <f>O430*H430</f>
        <v>0</v>
      </c>
      <c r="Q430" s="146">
        <v>0</v>
      </c>
      <c r="R430" s="146">
        <f>Q430*H430</f>
        <v>0</v>
      </c>
      <c r="S430" s="146">
        <v>2.85</v>
      </c>
      <c r="T430" s="147">
        <f>S430*H430</f>
        <v>147.63</v>
      </c>
      <c r="AR430" s="148" t="s">
        <v>158</v>
      </c>
      <c r="AT430" s="148" t="s">
        <v>154</v>
      </c>
      <c r="AU430" s="148" t="s">
        <v>89</v>
      </c>
      <c r="AY430" s="16" t="s">
        <v>151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6" t="s">
        <v>86</v>
      </c>
      <c r="BK430" s="149">
        <f>ROUND(I430*H430,2)</f>
        <v>0</v>
      </c>
      <c r="BL430" s="16" t="s">
        <v>158</v>
      </c>
      <c r="BM430" s="148" t="s">
        <v>2496</v>
      </c>
    </row>
    <row r="431" spans="2:65" s="12" customFormat="1" ht="11.25">
      <c r="B431" s="160"/>
      <c r="D431" s="150" t="s">
        <v>312</v>
      </c>
      <c r="E431" s="161" t="s">
        <v>1</v>
      </c>
      <c r="F431" s="162" t="s">
        <v>2497</v>
      </c>
      <c r="H431" s="163">
        <v>49.3</v>
      </c>
      <c r="I431" s="164"/>
      <c r="L431" s="160"/>
      <c r="M431" s="165"/>
      <c r="T431" s="166"/>
      <c r="AT431" s="161" t="s">
        <v>312</v>
      </c>
      <c r="AU431" s="161" t="s">
        <v>89</v>
      </c>
      <c r="AV431" s="12" t="s">
        <v>89</v>
      </c>
      <c r="AW431" s="12" t="s">
        <v>35</v>
      </c>
      <c r="AX431" s="12" t="s">
        <v>79</v>
      </c>
      <c r="AY431" s="161" t="s">
        <v>151</v>
      </c>
    </row>
    <row r="432" spans="2:65" s="12" customFormat="1" ht="11.25">
      <c r="B432" s="160"/>
      <c r="D432" s="150" t="s">
        <v>312</v>
      </c>
      <c r="E432" s="161" t="s">
        <v>1</v>
      </c>
      <c r="F432" s="162" t="s">
        <v>2498</v>
      </c>
      <c r="H432" s="163">
        <v>2</v>
      </c>
      <c r="I432" s="164"/>
      <c r="L432" s="160"/>
      <c r="M432" s="165"/>
      <c r="T432" s="166"/>
      <c r="AT432" s="161" t="s">
        <v>312</v>
      </c>
      <c r="AU432" s="161" t="s">
        <v>89</v>
      </c>
      <c r="AV432" s="12" t="s">
        <v>89</v>
      </c>
      <c r="AW432" s="12" t="s">
        <v>35</v>
      </c>
      <c r="AX432" s="12" t="s">
        <v>79</v>
      </c>
      <c r="AY432" s="161" t="s">
        <v>151</v>
      </c>
    </row>
    <row r="433" spans="2:65" s="12" customFormat="1" ht="11.25">
      <c r="B433" s="160"/>
      <c r="D433" s="150" t="s">
        <v>312</v>
      </c>
      <c r="E433" s="161" t="s">
        <v>1</v>
      </c>
      <c r="F433" s="162" t="s">
        <v>2499</v>
      </c>
      <c r="H433" s="163">
        <v>0.5</v>
      </c>
      <c r="I433" s="164"/>
      <c r="L433" s="160"/>
      <c r="M433" s="165"/>
      <c r="T433" s="166"/>
      <c r="AT433" s="161" t="s">
        <v>312</v>
      </c>
      <c r="AU433" s="161" t="s">
        <v>89</v>
      </c>
      <c r="AV433" s="12" t="s">
        <v>89</v>
      </c>
      <c r="AW433" s="12" t="s">
        <v>35</v>
      </c>
      <c r="AX433" s="12" t="s">
        <v>79</v>
      </c>
      <c r="AY433" s="161" t="s">
        <v>151</v>
      </c>
    </row>
    <row r="434" spans="2:65" s="13" customFormat="1" ht="11.25">
      <c r="B434" s="167"/>
      <c r="D434" s="150" t="s">
        <v>312</v>
      </c>
      <c r="E434" s="168" t="s">
        <v>1</v>
      </c>
      <c r="F434" s="169" t="s">
        <v>320</v>
      </c>
      <c r="H434" s="170">
        <v>51.8</v>
      </c>
      <c r="I434" s="171"/>
      <c r="L434" s="167"/>
      <c r="M434" s="172"/>
      <c r="T434" s="173"/>
      <c r="AT434" s="168" t="s">
        <v>312</v>
      </c>
      <c r="AU434" s="168" t="s">
        <v>89</v>
      </c>
      <c r="AV434" s="13" t="s">
        <v>158</v>
      </c>
      <c r="AW434" s="13" t="s">
        <v>35</v>
      </c>
      <c r="AX434" s="13" t="s">
        <v>86</v>
      </c>
      <c r="AY434" s="168" t="s">
        <v>151</v>
      </c>
    </row>
    <row r="435" spans="2:65" s="1" customFormat="1" ht="16.5" customHeight="1">
      <c r="B435" s="136"/>
      <c r="C435" s="137" t="s">
        <v>977</v>
      </c>
      <c r="D435" s="137" t="s">
        <v>154</v>
      </c>
      <c r="E435" s="138" t="s">
        <v>2500</v>
      </c>
      <c r="F435" s="139" t="s">
        <v>2501</v>
      </c>
      <c r="G435" s="140" t="s">
        <v>309</v>
      </c>
      <c r="H435" s="141">
        <v>34.4</v>
      </c>
      <c r="I435" s="142"/>
      <c r="J435" s="143">
        <f>ROUND(I435*H435,2)</f>
        <v>0</v>
      </c>
      <c r="K435" s="139" t="s">
        <v>310</v>
      </c>
      <c r="L435" s="32"/>
      <c r="M435" s="144" t="s">
        <v>1</v>
      </c>
      <c r="N435" s="145" t="s">
        <v>44</v>
      </c>
      <c r="P435" s="146">
        <f>O435*H435</f>
        <v>0</v>
      </c>
      <c r="Q435" s="146">
        <v>0</v>
      </c>
      <c r="R435" s="146">
        <f>Q435*H435</f>
        <v>0</v>
      </c>
      <c r="S435" s="146">
        <v>2</v>
      </c>
      <c r="T435" s="147">
        <f>S435*H435</f>
        <v>68.8</v>
      </c>
      <c r="AR435" s="148" t="s">
        <v>158</v>
      </c>
      <c r="AT435" s="148" t="s">
        <v>154</v>
      </c>
      <c r="AU435" s="148" t="s">
        <v>89</v>
      </c>
      <c r="AY435" s="16" t="s">
        <v>151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6" t="s">
        <v>86</v>
      </c>
      <c r="BK435" s="149">
        <f>ROUND(I435*H435,2)</f>
        <v>0</v>
      </c>
      <c r="BL435" s="16" t="s">
        <v>158</v>
      </c>
      <c r="BM435" s="148" t="s">
        <v>2502</v>
      </c>
    </row>
    <row r="436" spans="2:65" s="12" customFormat="1" ht="11.25">
      <c r="B436" s="160"/>
      <c r="D436" s="150" t="s">
        <v>312</v>
      </c>
      <c r="E436" s="161" t="s">
        <v>1</v>
      </c>
      <c r="F436" s="162" t="s">
        <v>2503</v>
      </c>
      <c r="H436" s="163">
        <v>33.4</v>
      </c>
      <c r="I436" s="164"/>
      <c r="L436" s="160"/>
      <c r="M436" s="165"/>
      <c r="T436" s="166"/>
      <c r="AT436" s="161" t="s">
        <v>312</v>
      </c>
      <c r="AU436" s="161" t="s">
        <v>89</v>
      </c>
      <c r="AV436" s="12" t="s">
        <v>89</v>
      </c>
      <c r="AW436" s="12" t="s">
        <v>35</v>
      </c>
      <c r="AX436" s="12" t="s">
        <v>79</v>
      </c>
      <c r="AY436" s="161" t="s">
        <v>151</v>
      </c>
    </row>
    <row r="437" spans="2:65" s="12" customFormat="1" ht="11.25">
      <c r="B437" s="160"/>
      <c r="D437" s="150" t="s">
        <v>312</v>
      </c>
      <c r="E437" s="161" t="s">
        <v>1</v>
      </c>
      <c r="F437" s="162" t="s">
        <v>2504</v>
      </c>
      <c r="H437" s="163">
        <v>1</v>
      </c>
      <c r="I437" s="164"/>
      <c r="L437" s="160"/>
      <c r="M437" s="165"/>
      <c r="T437" s="166"/>
      <c r="AT437" s="161" t="s">
        <v>312</v>
      </c>
      <c r="AU437" s="161" t="s">
        <v>89</v>
      </c>
      <c r="AV437" s="12" t="s">
        <v>89</v>
      </c>
      <c r="AW437" s="12" t="s">
        <v>35</v>
      </c>
      <c r="AX437" s="12" t="s">
        <v>79</v>
      </c>
      <c r="AY437" s="161" t="s">
        <v>151</v>
      </c>
    </row>
    <row r="438" spans="2:65" s="13" customFormat="1" ht="11.25">
      <c r="B438" s="167"/>
      <c r="D438" s="150" t="s">
        <v>312</v>
      </c>
      <c r="E438" s="168" t="s">
        <v>1</v>
      </c>
      <c r="F438" s="169" t="s">
        <v>320</v>
      </c>
      <c r="H438" s="170">
        <v>34.4</v>
      </c>
      <c r="I438" s="171"/>
      <c r="L438" s="167"/>
      <c r="M438" s="172"/>
      <c r="T438" s="173"/>
      <c r="AT438" s="168" t="s">
        <v>312</v>
      </c>
      <c r="AU438" s="168" t="s">
        <v>89</v>
      </c>
      <c r="AV438" s="13" t="s">
        <v>158</v>
      </c>
      <c r="AW438" s="13" t="s">
        <v>35</v>
      </c>
      <c r="AX438" s="13" t="s">
        <v>86</v>
      </c>
      <c r="AY438" s="168" t="s">
        <v>151</v>
      </c>
    </row>
    <row r="439" spans="2:65" s="1" customFormat="1" ht="16.5" customHeight="1">
      <c r="B439" s="136"/>
      <c r="C439" s="137" t="s">
        <v>982</v>
      </c>
      <c r="D439" s="137" t="s">
        <v>154</v>
      </c>
      <c r="E439" s="138" t="s">
        <v>2505</v>
      </c>
      <c r="F439" s="139" t="s">
        <v>2506</v>
      </c>
      <c r="G439" s="140" t="s">
        <v>377</v>
      </c>
      <c r="H439" s="141">
        <v>0.16300000000000001</v>
      </c>
      <c r="I439" s="142"/>
      <c r="J439" s="143">
        <f>ROUND(I439*H439,2)</f>
        <v>0</v>
      </c>
      <c r="K439" s="139" t="s">
        <v>310</v>
      </c>
      <c r="L439" s="32"/>
      <c r="M439" s="144" t="s">
        <v>1</v>
      </c>
      <c r="N439" s="145" t="s">
        <v>44</v>
      </c>
      <c r="P439" s="146">
        <f>O439*H439</f>
        <v>0</v>
      </c>
      <c r="Q439" s="146">
        <v>0</v>
      </c>
      <c r="R439" s="146">
        <f>Q439*H439</f>
        <v>0</v>
      </c>
      <c r="S439" s="146">
        <v>1</v>
      </c>
      <c r="T439" s="147">
        <f>S439*H439</f>
        <v>0.16300000000000001</v>
      </c>
      <c r="AR439" s="148" t="s">
        <v>158</v>
      </c>
      <c r="AT439" s="148" t="s">
        <v>154</v>
      </c>
      <c r="AU439" s="148" t="s">
        <v>89</v>
      </c>
      <c r="AY439" s="16" t="s">
        <v>151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6" t="s">
        <v>86</v>
      </c>
      <c r="BK439" s="149">
        <f>ROUND(I439*H439,2)</f>
        <v>0</v>
      </c>
      <c r="BL439" s="16" t="s">
        <v>158</v>
      </c>
      <c r="BM439" s="148" t="s">
        <v>2507</v>
      </c>
    </row>
    <row r="440" spans="2:65" s="12" customFormat="1" ht="11.25">
      <c r="B440" s="160"/>
      <c r="D440" s="150" t="s">
        <v>312</v>
      </c>
      <c r="E440" s="161" t="s">
        <v>1</v>
      </c>
      <c r="F440" s="162" t="s">
        <v>2508</v>
      </c>
      <c r="H440" s="163">
        <v>0.16300000000000001</v>
      </c>
      <c r="I440" s="164"/>
      <c r="L440" s="160"/>
      <c r="M440" s="165"/>
      <c r="T440" s="166"/>
      <c r="AT440" s="161" t="s">
        <v>312</v>
      </c>
      <c r="AU440" s="161" t="s">
        <v>89</v>
      </c>
      <c r="AV440" s="12" t="s">
        <v>89</v>
      </c>
      <c r="AW440" s="12" t="s">
        <v>35</v>
      </c>
      <c r="AX440" s="12" t="s">
        <v>86</v>
      </c>
      <c r="AY440" s="161" t="s">
        <v>151</v>
      </c>
    </row>
    <row r="441" spans="2:65" s="1" customFormat="1" ht="16.5" customHeight="1">
      <c r="B441" s="136"/>
      <c r="C441" s="137" t="s">
        <v>987</v>
      </c>
      <c r="D441" s="137" t="s">
        <v>154</v>
      </c>
      <c r="E441" s="138" t="s">
        <v>2509</v>
      </c>
      <c r="F441" s="139" t="s">
        <v>2510</v>
      </c>
      <c r="G441" s="140" t="s">
        <v>309</v>
      </c>
      <c r="H441" s="141">
        <v>19.2</v>
      </c>
      <c r="I441" s="142"/>
      <c r="J441" s="143">
        <f>ROUND(I441*H441,2)</f>
        <v>0</v>
      </c>
      <c r="K441" s="139" t="s">
        <v>310</v>
      </c>
      <c r="L441" s="32"/>
      <c r="M441" s="144" t="s">
        <v>1</v>
      </c>
      <c r="N441" s="145" t="s">
        <v>44</v>
      </c>
      <c r="P441" s="146">
        <f>O441*H441</f>
        <v>0</v>
      </c>
      <c r="Q441" s="146">
        <v>0</v>
      </c>
      <c r="R441" s="146">
        <f>Q441*H441</f>
        <v>0</v>
      </c>
      <c r="S441" s="146">
        <v>1.7</v>
      </c>
      <c r="T441" s="147">
        <f>S441*H441</f>
        <v>32.64</v>
      </c>
      <c r="AR441" s="148" t="s">
        <v>158</v>
      </c>
      <c r="AT441" s="148" t="s">
        <v>154</v>
      </c>
      <c r="AU441" s="148" t="s">
        <v>89</v>
      </c>
      <c r="AY441" s="16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6" t="s">
        <v>86</v>
      </c>
      <c r="BK441" s="149">
        <f>ROUND(I441*H441,2)</f>
        <v>0</v>
      </c>
      <c r="BL441" s="16" t="s">
        <v>158</v>
      </c>
      <c r="BM441" s="148" t="s">
        <v>2511</v>
      </c>
    </row>
    <row r="442" spans="2:65" s="12" customFormat="1" ht="11.25">
      <c r="B442" s="160"/>
      <c r="D442" s="150" t="s">
        <v>312</v>
      </c>
      <c r="E442" s="161" t="s">
        <v>1</v>
      </c>
      <c r="F442" s="162" t="s">
        <v>2512</v>
      </c>
      <c r="H442" s="163">
        <v>19.2</v>
      </c>
      <c r="I442" s="164"/>
      <c r="L442" s="160"/>
      <c r="M442" s="165"/>
      <c r="T442" s="166"/>
      <c r="AT442" s="161" t="s">
        <v>312</v>
      </c>
      <c r="AU442" s="161" t="s">
        <v>89</v>
      </c>
      <c r="AV442" s="12" t="s">
        <v>89</v>
      </c>
      <c r="AW442" s="12" t="s">
        <v>35</v>
      </c>
      <c r="AX442" s="12" t="s">
        <v>86</v>
      </c>
      <c r="AY442" s="161" t="s">
        <v>151</v>
      </c>
    </row>
    <row r="443" spans="2:65" s="1" customFormat="1" ht="16.5" customHeight="1">
      <c r="B443" s="136"/>
      <c r="C443" s="137" t="s">
        <v>992</v>
      </c>
      <c r="D443" s="137" t="s">
        <v>154</v>
      </c>
      <c r="E443" s="138" t="s">
        <v>2513</v>
      </c>
      <c r="F443" s="139" t="s">
        <v>2514</v>
      </c>
      <c r="G443" s="140" t="s">
        <v>363</v>
      </c>
      <c r="H443" s="141">
        <v>3.6</v>
      </c>
      <c r="I443" s="142"/>
      <c r="J443" s="143">
        <f>ROUND(I443*H443,2)</f>
        <v>0</v>
      </c>
      <c r="K443" s="139" t="s">
        <v>310</v>
      </c>
      <c r="L443" s="32"/>
      <c r="M443" s="144" t="s">
        <v>1</v>
      </c>
      <c r="N443" s="145" t="s">
        <v>44</v>
      </c>
      <c r="P443" s="146">
        <f>O443*H443</f>
        <v>0</v>
      </c>
      <c r="Q443" s="146">
        <v>0</v>
      </c>
      <c r="R443" s="146">
        <f>Q443*H443</f>
        <v>0</v>
      </c>
      <c r="S443" s="146">
        <v>0.432</v>
      </c>
      <c r="T443" s="147">
        <f>S443*H443</f>
        <v>1.5551999999999999</v>
      </c>
      <c r="AR443" s="148" t="s">
        <v>158</v>
      </c>
      <c r="AT443" s="148" t="s">
        <v>154</v>
      </c>
      <c r="AU443" s="148" t="s">
        <v>89</v>
      </c>
      <c r="AY443" s="16" t="s">
        <v>151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6" t="s">
        <v>86</v>
      </c>
      <c r="BK443" s="149">
        <f>ROUND(I443*H443,2)</f>
        <v>0</v>
      </c>
      <c r="BL443" s="16" t="s">
        <v>158</v>
      </c>
      <c r="BM443" s="148" t="s">
        <v>2515</v>
      </c>
    </row>
    <row r="444" spans="2:65" s="1" customFormat="1" ht="19.5">
      <c r="B444" s="32"/>
      <c r="D444" s="150" t="s">
        <v>167</v>
      </c>
      <c r="F444" s="151" t="s">
        <v>2516</v>
      </c>
      <c r="I444" s="152"/>
      <c r="L444" s="32"/>
      <c r="M444" s="153"/>
      <c r="T444" s="56"/>
      <c r="AT444" s="16" t="s">
        <v>167</v>
      </c>
      <c r="AU444" s="16" t="s">
        <v>89</v>
      </c>
    </row>
    <row r="445" spans="2:65" s="1" customFormat="1" ht="16.5" customHeight="1">
      <c r="B445" s="136"/>
      <c r="C445" s="137" t="s">
        <v>997</v>
      </c>
      <c r="D445" s="137" t="s">
        <v>154</v>
      </c>
      <c r="E445" s="138" t="s">
        <v>2517</v>
      </c>
      <c r="F445" s="139" t="s">
        <v>2518</v>
      </c>
      <c r="G445" s="140" t="s">
        <v>309</v>
      </c>
      <c r="H445" s="141">
        <v>3.4</v>
      </c>
      <c r="I445" s="142"/>
      <c r="J445" s="143">
        <f>ROUND(I445*H445,2)</f>
        <v>0</v>
      </c>
      <c r="K445" s="139" t="s">
        <v>310</v>
      </c>
      <c r="L445" s="32"/>
      <c r="M445" s="144" t="s">
        <v>1</v>
      </c>
      <c r="N445" s="145" t="s">
        <v>44</v>
      </c>
      <c r="P445" s="146">
        <f>O445*H445</f>
        <v>0</v>
      </c>
      <c r="Q445" s="146">
        <v>0</v>
      </c>
      <c r="R445" s="146">
        <f>Q445*H445</f>
        <v>0</v>
      </c>
      <c r="S445" s="146">
        <v>2.4</v>
      </c>
      <c r="T445" s="147">
        <f>S445*H445</f>
        <v>8.16</v>
      </c>
      <c r="AR445" s="148" t="s">
        <v>158</v>
      </c>
      <c r="AT445" s="148" t="s">
        <v>154</v>
      </c>
      <c r="AU445" s="148" t="s">
        <v>89</v>
      </c>
      <c r="AY445" s="16" t="s">
        <v>151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6" t="s">
        <v>86</v>
      </c>
      <c r="BK445" s="149">
        <f>ROUND(I445*H445,2)</f>
        <v>0</v>
      </c>
      <c r="BL445" s="16" t="s">
        <v>158</v>
      </c>
      <c r="BM445" s="148" t="s">
        <v>2519</v>
      </c>
    </row>
    <row r="446" spans="2:65" s="12" customFormat="1" ht="11.25">
      <c r="B446" s="160"/>
      <c r="D446" s="150" t="s">
        <v>312</v>
      </c>
      <c r="E446" s="161" t="s">
        <v>1</v>
      </c>
      <c r="F446" s="162" t="s">
        <v>2520</v>
      </c>
      <c r="H446" s="163">
        <v>3.4</v>
      </c>
      <c r="I446" s="164"/>
      <c r="L446" s="160"/>
      <c r="M446" s="165"/>
      <c r="T446" s="166"/>
      <c r="AT446" s="161" t="s">
        <v>312</v>
      </c>
      <c r="AU446" s="161" t="s">
        <v>89</v>
      </c>
      <c r="AV446" s="12" t="s">
        <v>89</v>
      </c>
      <c r="AW446" s="12" t="s">
        <v>35</v>
      </c>
      <c r="AX446" s="12" t="s">
        <v>86</v>
      </c>
      <c r="AY446" s="161" t="s">
        <v>151</v>
      </c>
    </row>
    <row r="447" spans="2:65" s="1" customFormat="1" ht="16.5" customHeight="1">
      <c r="B447" s="136"/>
      <c r="C447" s="137" t="s">
        <v>1002</v>
      </c>
      <c r="D447" s="137" t="s">
        <v>154</v>
      </c>
      <c r="E447" s="138" t="s">
        <v>2521</v>
      </c>
      <c r="F447" s="139" t="s">
        <v>2522</v>
      </c>
      <c r="G447" s="140" t="s">
        <v>377</v>
      </c>
      <c r="H447" s="141">
        <v>2.633</v>
      </c>
      <c r="I447" s="142"/>
      <c r="J447" s="143">
        <f>ROUND(I447*H447,2)</f>
        <v>0</v>
      </c>
      <c r="K447" s="139" t="s">
        <v>310</v>
      </c>
      <c r="L447" s="32"/>
      <c r="M447" s="144" t="s">
        <v>1</v>
      </c>
      <c r="N447" s="145" t="s">
        <v>44</v>
      </c>
      <c r="P447" s="146">
        <f>O447*H447</f>
        <v>0</v>
      </c>
      <c r="Q447" s="146">
        <v>0</v>
      </c>
      <c r="R447" s="146">
        <f>Q447*H447</f>
        <v>0</v>
      </c>
      <c r="S447" s="146">
        <v>1.25</v>
      </c>
      <c r="T447" s="147">
        <f>S447*H447</f>
        <v>3.2912499999999998</v>
      </c>
      <c r="AR447" s="148" t="s">
        <v>158</v>
      </c>
      <c r="AT447" s="148" t="s">
        <v>154</v>
      </c>
      <c r="AU447" s="148" t="s">
        <v>89</v>
      </c>
      <c r="AY447" s="16" t="s">
        <v>151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6" t="s">
        <v>86</v>
      </c>
      <c r="BK447" s="149">
        <f>ROUND(I447*H447,2)</f>
        <v>0</v>
      </c>
      <c r="BL447" s="16" t="s">
        <v>158</v>
      </c>
      <c r="BM447" s="148" t="s">
        <v>2523</v>
      </c>
    </row>
    <row r="448" spans="2:65" s="1" customFormat="1" ht="19.5">
      <c r="B448" s="32"/>
      <c r="D448" s="150" t="s">
        <v>167</v>
      </c>
      <c r="F448" s="151" t="s">
        <v>2524</v>
      </c>
      <c r="I448" s="152"/>
      <c r="L448" s="32"/>
      <c r="M448" s="153"/>
      <c r="T448" s="56"/>
      <c r="AT448" s="16" t="s">
        <v>167</v>
      </c>
      <c r="AU448" s="16" t="s">
        <v>89</v>
      </c>
    </row>
    <row r="449" spans="2:65" s="12" customFormat="1" ht="11.25">
      <c r="B449" s="160"/>
      <c r="D449" s="150" t="s">
        <v>312</v>
      </c>
      <c r="E449" s="161" t="s">
        <v>1</v>
      </c>
      <c r="F449" s="162" t="s">
        <v>2525</v>
      </c>
      <c r="H449" s="163">
        <v>2.633</v>
      </c>
      <c r="I449" s="164"/>
      <c r="L449" s="160"/>
      <c r="M449" s="165"/>
      <c r="T449" s="166"/>
      <c r="AT449" s="161" t="s">
        <v>312</v>
      </c>
      <c r="AU449" s="161" t="s">
        <v>89</v>
      </c>
      <c r="AV449" s="12" t="s">
        <v>89</v>
      </c>
      <c r="AW449" s="12" t="s">
        <v>35</v>
      </c>
      <c r="AX449" s="12" t="s">
        <v>86</v>
      </c>
      <c r="AY449" s="161" t="s">
        <v>151</v>
      </c>
    </row>
    <row r="450" spans="2:65" s="1" customFormat="1" ht="16.5" customHeight="1">
      <c r="B450" s="136"/>
      <c r="C450" s="137" t="s">
        <v>1007</v>
      </c>
      <c r="D450" s="137" t="s">
        <v>154</v>
      </c>
      <c r="E450" s="138" t="s">
        <v>2526</v>
      </c>
      <c r="F450" s="139" t="s">
        <v>2527</v>
      </c>
      <c r="G450" s="140" t="s">
        <v>363</v>
      </c>
      <c r="H450" s="141">
        <v>6</v>
      </c>
      <c r="I450" s="142"/>
      <c r="J450" s="143">
        <f>ROUND(I450*H450,2)</f>
        <v>0</v>
      </c>
      <c r="K450" s="139" t="s">
        <v>310</v>
      </c>
      <c r="L450" s="32"/>
      <c r="M450" s="144" t="s">
        <v>1</v>
      </c>
      <c r="N450" s="145" t="s">
        <v>44</v>
      </c>
      <c r="P450" s="146">
        <f>O450*H450</f>
        <v>0</v>
      </c>
      <c r="Q450" s="146">
        <v>0</v>
      </c>
      <c r="R450" s="146">
        <f>Q450*H450</f>
        <v>0</v>
      </c>
      <c r="S450" s="146">
        <v>2.3E-2</v>
      </c>
      <c r="T450" s="147">
        <f>S450*H450</f>
        <v>0.13800000000000001</v>
      </c>
      <c r="AR450" s="148" t="s">
        <v>158</v>
      </c>
      <c r="AT450" s="148" t="s">
        <v>154</v>
      </c>
      <c r="AU450" s="148" t="s">
        <v>89</v>
      </c>
      <c r="AY450" s="16" t="s">
        <v>151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6" t="s">
        <v>86</v>
      </c>
      <c r="BK450" s="149">
        <f>ROUND(I450*H450,2)</f>
        <v>0</v>
      </c>
      <c r="BL450" s="16" t="s">
        <v>158</v>
      </c>
      <c r="BM450" s="148" t="s">
        <v>2528</v>
      </c>
    </row>
    <row r="451" spans="2:65" s="12" customFormat="1" ht="11.25">
      <c r="B451" s="160"/>
      <c r="D451" s="150" t="s">
        <v>312</v>
      </c>
      <c r="E451" s="161" t="s">
        <v>1</v>
      </c>
      <c r="F451" s="162" t="s">
        <v>2529</v>
      </c>
      <c r="H451" s="163">
        <v>6</v>
      </c>
      <c r="I451" s="164"/>
      <c r="L451" s="160"/>
      <c r="M451" s="165"/>
      <c r="T451" s="166"/>
      <c r="AT451" s="161" t="s">
        <v>312</v>
      </c>
      <c r="AU451" s="161" t="s">
        <v>89</v>
      </c>
      <c r="AV451" s="12" t="s">
        <v>89</v>
      </c>
      <c r="AW451" s="12" t="s">
        <v>35</v>
      </c>
      <c r="AX451" s="12" t="s">
        <v>86</v>
      </c>
      <c r="AY451" s="161" t="s">
        <v>151</v>
      </c>
    </row>
    <row r="452" spans="2:65" s="1" customFormat="1" ht="16.5" customHeight="1">
      <c r="B452" s="136"/>
      <c r="C452" s="137" t="s">
        <v>1012</v>
      </c>
      <c r="D452" s="137" t="s">
        <v>154</v>
      </c>
      <c r="E452" s="138" t="s">
        <v>2530</v>
      </c>
      <c r="F452" s="139" t="s">
        <v>2531</v>
      </c>
      <c r="G452" s="140" t="s">
        <v>377</v>
      </c>
      <c r="H452" s="141">
        <v>1.1830000000000001</v>
      </c>
      <c r="I452" s="142"/>
      <c r="J452" s="143">
        <f>ROUND(I452*H452,2)</f>
        <v>0</v>
      </c>
      <c r="K452" s="139" t="s">
        <v>1</v>
      </c>
      <c r="L452" s="32"/>
      <c r="M452" s="144" t="s">
        <v>1</v>
      </c>
      <c r="N452" s="145" t="s">
        <v>44</v>
      </c>
      <c r="P452" s="146">
        <f>O452*H452</f>
        <v>0</v>
      </c>
      <c r="Q452" s="146">
        <v>0</v>
      </c>
      <c r="R452" s="146">
        <f>Q452*H452</f>
        <v>0</v>
      </c>
      <c r="S452" s="146">
        <v>1.1833</v>
      </c>
      <c r="T452" s="147">
        <f>S452*H452</f>
        <v>1.3998439</v>
      </c>
      <c r="AR452" s="148" t="s">
        <v>158</v>
      </c>
      <c r="AT452" s="148" t="s">
        <v>154</v>
      </c>
      <c r="AU452" s="148" t="s">
        <v>89</v>
      </c>
      <c r="AY452" s="16" t="s">
        <v>151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6" t="s">
        <v>86</v>
      </c>
      <c r="BK452" s="149">
        <f>ROUND(I452*H452,2)</f>
        <v>0</v>
      </c>
      <c r="BL452" s="16" t="s">
        <v>158</v>
      </c>
      <c r="BM452" s="148" t="s">
        <v>2532</v>
      </c>
    </row>
    <row r="453" spans="2:65" s="1" customFormat="1" ht="19.5">
      <c r="B453" s="32"/>
      <c r="D453" s="150" t="s">
        <v>167</v>
      </c>
      <c r="F453" s="151" t="s">
        <v>2533</v>
      </c>
      <c r="I453" s="152"/>
      <c r="L453" s="32"/>
      <c r="M453" s="153"/>
      <c r="T453" s="56"/>
      <c r="AT453" s="16" t="s">
        <v>167</v>
      </c>
      <c r="AU453" s="16" t="s">
        <v>89</v>
      </c>
    </row>
    <row r="454" spans="2:65" s="1" customFormat="1" ht="16.5" customHeight="1">
      <c r="B454" s="136"/>
      <c r="C454" s="137" t="s">
        <v>1016</v>
      </c>
      <c r="D454" s="137" t="s">
        <v>154</v>
      </c>
      <c r="E454" s="138" t="s">
        <v>2534</v>
      </c>
      <c r="F454" s="139" t="s">
        <v>2535</v>
      </c>
      <c r="G454" s="140" t="s">
        <v>363</v>
      </c>
      <c r="H454" s="141">
        <v>0.32400000000000001</v>
      </c>
      <c r="I454" s="142"/>
      <c r="J454" s="143">
        <f>ROUND(I454*H454,2)</f>
        <v>0</v>
      </c>
      <c r="K454" s="139" t="s">
        <v>310</v>
      </c>
      <c r="L454" s="32"/>
      <c r="M454" s="144" t="s">
        <v>1</v>
      </c>
      <c r="N454" s="145" t="s">
        <v>44</v>
      </c>
      <c r="P454" s="146">
        <f>O454*H454</f>
        <v>0</v>
      </c>
      <c r="Q454" s="146">
        <v>0</v>
      </c>
      <c r="R454" s="146">
        <f>Q454*H454</f>
        <v>0</v>
      </c>
      <c r="S454" s="146">
        <v>2.1999999999999999E-2</v>
      </c>
      <c r="T454" s="147">
        <f>S454*H454</f>
        <v>7.1279999999999998E-3</v>
      </c>
      <c r="AR454" s="148" t="s">
        <v>158</v>
      </c>
      <c r="AT454" s="148" t="s">
        <v>154</v>
      </c>
      <c r="AU454" s="148" t="s">
        <v>89</v>
      </c>
      <c r="AY454" s="16" t="s">
        <v>151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6" t="s">
        <v>86</v>
      </c>
      <c r="BK454" s="149">
        <f>ROUND(I454*H454,2)</f>
        <v>0</v>
      </c>
      <c r="BL454" s="16" t="s">
        <v>158</v>
      </c>
      <c r="BM454" s="148" t="s">
        <v>2536</v>
      </c>
    </row>
    <row r="455" spans="2:65" s="12" customFormat="1" ht="11.25">
      <c r="B455" s="160"/>
      <c r="D455" s="150" t="s">
        <v>312</v>
      </c>
      <c r="E455" s="161" t="s">
        <v>1</v>
      </c>
      <c r="F455" s="162" t="s">
        <v>2537</v>
      </c>
      <c r="H455" s="163">
        <v>0.32400000000000001</v>
      </c>
      <c r="I455" s="164"/>
      <c r="L455" s="160"/>
      <c r="M455" s="165"/>
      <c r="T455" s="166"/>
      <c r="AT455" s="161" t="s">
        <v>312</v>
      </c>
      <c r="AU455" s="161" t="s">
        <v>89</v>
      </c>
      <c r="AV455" s="12" t="s">
        <v>89</v>
      </c>
      <c r="AW455" s="12" t="s">
        <v>35</v>
      </c>
      <c r="AX455" s="12" t="s">
        <v>86</v>
      </c>
      <c r="AY455" s="161" t="s">
        <v>151</v>
      </c>
    </row>
    <row r="456" spans="2:65" s="1" customFormat="1" ht="16.5" customHeight="1">
      <c r="B456" s="136"/>
      <c r="C456" s="137" t="s">
        <v>1021</v>
      </c>
      <c r="D456" s="137" t="s">
        <v>154</v>
      </c>
      <c r="E456" s="138" t="s">
        <v>2538</v>
      </c>
      <c r="F456" s="139" t="s">
        <v>2539</v>
      </c>
      <c r="G456" s="140" t="s">
        <v>363</v>
      </c>
      <c r="H456" s="141">
        <v>20</v>
      </c>
      <c r="I456" s="142"/>
      <c r="J456" s="143">
        <f>ROUND(I456*H456,2)</f>
        <v>0</v>
      </c>
      <c r="K456" s="139" t="s">
        <v>310</v>
      </c>
      <c r="L456" s="32"/>
      <c r="M456" s="144" t="s">
        <v>1</v>
      </c>
      <c r="N456" s="145" t="s">
        <v>44</v>
      </c>
      <c r="P456" s="146">
        <f>O456*H456</f>
        <v>0</v>
      </c>
      <c r="Q456" s="146">
        <v>0</v>
      </c>
      <c r="R456" s="146">
        <f>Q456*H456</f>
        <v>0</v>
      </c>
      <c r="S456" s="146">
        <v>2.3300000000000001E-2</v>
      </c>
      <c r="T456" s="147">
        <f>S456*H456</f>
        <v>0.46600000000000003</v>
      </c>
      <c r="AR456" s="148" t="s">
        <v>158</v>
      </c>
      <c r="AT456" s="148" t="s">
        <v>154</v>
      </c>
      <c r="AU456" s="148" t="s">
        <v>89</v>
      </c>
      <c r="AY456" s="16" t="s">
        <v>151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6" t="s">
        <v>86</v>
      </c>
      <c r="BK456" s="149">
        <f>ROUND(I456*H456,2)</f>
        <v>0</v>
      </c>
      <c r="BL456" s="16" t="s">
        <v>158</v>
      </c>
      <c r="BM456" s="148" t="s">
        <v>2540</v>
      </c>
    </row>
    <row r="457" spans="2:65" s="12" customFormat="1" ht="11.25">
      <c r="B457" s="160"/>
      <c r="D457" s="150" t="s">
        <v>312</v>
      </c>
      <c r="E457" s="161" t="s">
        <v>1</v>
      </c>
      <c r="F457" s="162" t="s">
        <v>2541</v>
      </c>
      <c r="H457" s="163">
        <v>20</v>
      </c>
      <c r="I457" s="164"/>
      <c r="L457" s="160"/>
      <c r="M457" s="165"/>
      <c r="T457" s="166"/>
      <c r="AT457" s="161" t="s">
        <v>312</v>
      </c>
      <c r="AU457" s="161" t="s">
        <v>89</v>
      </c>
      <c r="AV457" s="12" t="s">
        <v>89</v>
      </c>
      <c r="AW457" s="12" t="s">
        <v>35</v>
      </c>
      <c r="AX457" s="12" t="s">
        <v>86</v>
      </c>
      <c r="AY457" s="161" t="s">
        <v>151</v>
      </c>
    </row>
    <row r="458" spans="2:65" s="1" customFormat="1" ht="16.5" customHeight="1">
      <c r="B458" s="136"/>
      <c r="C458" s="137" t="s">
        <v>1026</v>
      </c>
      <c r="D458" s="137" t="s">
        <v>154</v>
      </c>
      <c r="E458" s="138" t="s">
        <v>2542</v>
      </c>
      <c r="F458" s="139" t="s">
        <v>2543</v>
      </c>
      <c r="G458" s="140" t="s">
        <v>309</v>
      </c>
      <c r="H458" s="141">
        <v>1</v>
      </c>
      <c r="I458" s="142"/>
      <c r="J458" s="143">
        <f>ROUND(I458*H458,2)</f>
        <v>0</v>
      </c>
      <c r="K458" s="139" t="s">
        <v>310</v>
      </c>
      <c r="L458" s="32"/>
      <c r="M458" s="144" t="s">
        <v>1</v>
      </c>
      <c r="N458" s="145" t="s">
        <v>44</v>
      </c>
      <c r="P458" s="146">
        <f>O458*H458</f>
        <v>0</v>
      </c>
      <c r="Q458" s="146">
        <v>0.48818</v>
      </c>
      <c r="R458" s="146">
        <f>Q458*H458</f>
        <v>0.48818</v>
      </c>
      <c r="S458" s="146">
        <v>0</v>
      </c>
      <c r="T458" s="147">
        <f>S458*H458</f>
        <v>0</v>
      </c>
      <c r="AR458" s="148" t="s">
        <v>158</v>
      </c>
      <c r="AT458" s="148" t="s">
        <v>154</v>
      </c>
      <c r="AU458" s="148" t="s">
        <v>89</v>
      </c>
      <c r="AY458" s="16" t="s">
        <v>151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6" t="s">
        <v>86</v>
      </c>
      <c r="BK458" s="149">
        <f>ROUND(I458*H458,2)</f>
        <v>0</v>
      </c>
      <c r="BL458" s="16" t="s">
        <v>158</v>
      </c>
      <c r="BM458" s="148" t="s">
        <v>2544</v>
      </c>
    </row>
    <row r="459" spans="2:65" s="1" customFormat="1" ht="16.5" customHeight="1">
      <c r="B459" s="136"/>
      <c r="C459" s="174" t="s">
        <v>1030</v>
      </c>
      <c r="D459" s="174" t="s">
        <v>374</v>
      </c>
      <c r="E459" s="175" t="s">
        <v>2545</v>
      </c>
      <c r="F459" s="176" t="s">
        <v>2546</v>
      </c>
      <c r="G459" s="177" t="s">
        <v>363</v>
      </c>
      <c r="H459" s="178">
        <v>1</v>
      </c>
      <c r="I459" s="179"/>
      <c r="J459" s="180">
        <f>ROUND(I459*H459,2)</f>
        <v>0</v>
      </c>
      <c r="K459" s="176" t="s">
        <v>310</v>
      </c>
      <c r="L459" s="181"/>
      <c r="M459" s="182" t="s">
        <v>1</v>
      </c>
      <c r="N459" s="183" t="s">
        <v>44</v>
      </c>
      <c r="P459" s="146">
        <f>O459*H459</f>
        <v>0</v>
      </c>
      <c r="Q459" s="146">
        <v>0.54</v>
      </c>
      <c r="R459" s="146">
        <f>Q459*H459</f>
        <v>0.54</v>
      </c>
      <c r="S459" s="146">
        <v>0</v>
      </c>
      <c r="T459" s="147">
        <f>S459*H459</f>
        <v>0</v>
      </c>
      <c r="AR459" s="148" t="s">
        <v>183</v>
      </c>
      <c r="AT459" s="148" t="s">
        <v>374</v>
      </c>
      <c r="AU459" s="148" t="s">
        <v>89</v>
      </c>
      <c r="AY459" s="16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6" t="s">
        <v>86</v>
      </c>
      <c r="BK459" s="149">
        <f>ROUND(I459*H459,2)</f>
        <v>0</v>
      </c>
      <c r="BL459" s="16" t="s">
        <v>158</v>
      </c>
      <c r="BM459" s="148" t="s">
        <v>2547</v>
      </c>
    </row>
    <row r="460" spans="2:65" s="1" customFormat="1" ht="16.5" customHeight="1">
      <c r="B460" s="136"/>
      <c r="C460" s="137" t="s">
        <v>1035</v>
      </c>
      <c r="D460" s="137" t="s">
        <v>154</v>
      </c>
      <c r="E460" s="138" t="s">
        <v>2548</v>
      </c>
      <c r="F460" s="139" t="s">
        <v>2549</v>
      </c>
      <c r="G460" s="140" t="s">
        <v>363</v>
      </c>
      <c r="H460" s="141">
        <v>20</v>
      </c>
      <c r="I460" s="142"/>
      <c r="J460" s="143">
        <f>ROUND(I460*H460,2)</f>
        <v>0</v>
      </c>
      <c r="K460" s="139" t="s">
        <v>310</v>
      </c>
      <c r="L460" s="32"/>
      <c r="M460" s="144" t="s">
        <v>1</v>
      </c>
      <c r="N460" s="145" t="s">
        <v>44</v>
      </c>
      <c r="P460" s="146">
        <f>O460*H460</f>
        <v>0</v>
      </c>
      <c r="Q460" s="146">
        <v>2.324E-2</v>
      </c>
      <c r="R460" s="146">
        <f>Q460*H460</f>
        <v>0.46479999999999999</v>
      </c>
      <c r="S460" s="146">
        <v>0</v>
      </c>
      <c r="T460" s="147">
        <f>S460*H460</f>
        <v>0</v>
      </c>
      <c r="AR460" s="148" t="s">
        <v>158</v>
      </c>
      <c r="AT460" s="148" t="s">
        <v>154</v>
      </c>
      <c r="AU460" s="148" t="s">
        <v>89</v>
      </c>
      <c r="AY460" s="16" t="s">
        <v>151</v>
      </c>
      <c r="BE460" s="149">
        <f>IF(N460="základní",J460,0)</f>
        <v>0</v>
      </c>
      <c r="BF460" s="149">
        <f>IF(N460="snížená",J460,0)</f>
        <v>0</v>
      </c>
      <c r="BG460" s="149">
        <f>IF(N460="zákl. přenesená",J460,0)</f>
        <v>0</v>
      </c>
      <c r="BH460" s="149">
        <f>IF(N460="sníž. přenesená",J460,0)</f>
        <v>0</v>
      </c>
      <c r="BI460" s="149">
        <f>IF(N460="nulová",J460,0)</f>
        <v>0</v>
      </c>
      <c r="BJ460" s="16" t="s">
        <v>86</v>
      </c>
      <c r="BK460" s="149">
        <f>ROUND(I460*H460,2)</f>
        <v>0</v>
      </c>
      <c r="BL460" s="16" t="s">
        <v>158</v>
      </c>
      <c r="BM460" s="148" t="s">
        <v>2550</v>
      </c>
    </row>
    <row r="461" spans="2:65" s="1" customFormat="1" ht="16.5" customHeight="1">
      <c r="B461" s="136"/>
      <c r="C461" s="137" t="s">
        <v>1040</v>
      </c>
      <c r="D461" s="137" t="s">
        <v>154</v>
      </c>
      <c r="E461" s="138" t="s">
        <v>2551</v>
      </c>
      <c r="F461" s="139" t="s">
        <v>2552</v>
      </c>
      <c r="G461" s="140" t="s">
        <v>363</v>
      </c>
      <c r="H461" s="141">
        <v>22.324000000000002</v>
      </c>
      <c r="I461" s="142"/>
      <c r="J461" s="143">
        <f>ROUND(I461*H461,2)</f>
        <v>0</v>
      </c>
      <c r="K461" s="139" t="s">
        <v>310</v>
      </c>
      <c r="L461" s="32"/>
      <c r="M461" s="144" t="s">
        <v>1</v>
      </c>
      <c r="N461" s="145" t="s">
        <v>44</v>
      </c>
      <c r="P461" s="146">
        <f>O461*H461</f>
        <v>0</v>
      </c>
      <c r="Q461" s="146">
        <v>8.9099999999999995E-3</v>
      </c>
      <c r="R461" s="146">
        <f>Q461*H461</f>
        <v>0.19890684</v>
      </c>
      <c r="S461" s="146">
        <v>0</v>
      </c>
      <c r="T461" s="147">
        <f>S461*H461</f>
        <v>0</v>
      </c>
      <c r="AR461" s="148" t="s">
        <v>158</v>
      </c>
      <c r="AT461" s="148" t="s">
        <v>154</v>
      </c>
      <c r="AU461" s="148" t="s">
        <v>89</v>
      </c>
      <c r="AY461" s="16" t="s">
        <v>151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6" t="s">
        <v>86</v>
      </c>
      <c r="BK461" s="149">
        <f>ROUND(I461*H461,2)</f>
        <v>0</v>
      </c>
      <c r="BL461" s="16" t="s">
        <v>158</v>
      </c>
      <c r="BM461" s="148" t="s">
        <v>2553</v>
      </c>
    </row>
    <row r="462" spans="2:65" s="12" customFormat="1" ht="11.25">
      <c r="B462" s="160"/>
      <c r="D462" s="150" t="s">
        <v>312</v>
      </c>
      <c r="E462" s="161" t="s">
        <v>1</v>
      </c>
      <c r="F462" s="162" t="s">
        <v>2554</v>
      </c>
      <c r="H462" s="163">
        <v>0.32400000000000001</v>
      </c>
      <c r="I462" s="164"/>
      <c r="L462" s="160"/>
      <c r="M462" s="165"/>
      <c r="T462" s="166"/>
      <c r="AT462" s="161" t="s">
        <v>312</v>
      </c>
      <c r="AU462" s="161" t="s">
        <v>89</v>
      </c>
      <c r="AV462" s="12" t="s">
        <v>89</v>
      </c>
      <c r="AW462" s="12" t="s">
        <v>35</v>
      </c>
      <c r="AX462" s="12" t="s">
        <v>79</v>
      </c>
      <c r="AY462" s="161" t="s">
        <v>151</v>
      </c>
    </row>
    <row r="463" spans="2:65" s="12" customFormat="1" ht="11.25">
      <c r="B463" s="160"/>
      <c r="D463" s="150" t="s">
        <v>312</v>
      </c>
      <c r="E463" s="161" t="s">
        <v>1</v>
      </c>
      <c r="F463" s="162" t="s">
        <v>2555</v>
      </c>
      <c r="H463" s="163">
        <v>22</v>
      </c>
      <c r="I463" s="164"/>
      <c r="L463" s="160"/>
      <c r="M463" s="165"/>
      <c r="T463" s="166"/>
      <c r="AT463" s="161" t="s">
        <v>312</v>
      </c>
      <c r="AU463" s="161" t="s">
        <v>89</v>
      </c>
      <c r="AV463" s="12" t="s">
        <v>89</v>
      </c>
      <c r="AW463" s="12" t="s">
        <v>35</v>
      </c>
      <c r="AX463" s="12" t="s">
        <v>79</v>
      </c>
      <c r="AY463" s="161" t="s">
        <v>151</v>
      </c>
    </row>
    <row r="464" spans="2:65" s="13" customFormat="1" ht="11.25">
      <c r="B464" s="167"/>
      <c r="D464" s="150" t="s">
        <v>312</v>
      </c>
      <c r="E464" s="168" t="s">
        <v>1</v>
      </c>
      <c r="F464" s="169" t="s">
        <v>320</v>
      </c>
      <c r="H464" s="170">
        <v>22.324000000000002</v>
      </c>
      <c r="I464" s="171"/>
      <c r="L464" s="167"/>
      <c r="M464" s="172"/>
      <c r="T464" s="173"/>
      <c r="AT464" s="168" t="s">
        <v>312</v>
      </c>
      <c r="AU464" s="168" t="s">
        <v>89</v>
      </c>
      <c r="AV464" s="13" t="s">
        <v>158</v>
      </c>
      <c r="AW464" s="13" t="s">
        <v>35</v>
      </c>
      <c r="AX464" s="13" t="s">
        <v>86</v>
      </c>
      <c r="AY464" s="168" t="s">
        <v>151</v>
      </c>
    </row>
    <row r="465" spans="2:65" s="1" customFormat="1" ht="16.5" customHeight="1">
      <c r="B465" s="136"/>
      <c r="C465" s="137" t="s">
        <v>1045</v>
      </c>
      <c r="D465" s="137" t="s">
        <v>154</v>
      </c>
      <c r="E465" s="138" t="s">
        <v>1925</v>
      </c>
      <c r="F465" s="139" t="s">
        <v>1926</v>
      </c>
      <c r="G465" s="140" t="s">
        <v>349</v>
      </c>
      <c r="H465" s="141">
        <v>120.96</v>
      </c>
      <c r="I465" s="142"/>
      <c r="J465" s="143">
        <f>ROUND(I465*H465,2)</f>
        <v>0</v>
      </c>
      <c r="K465" s="139" t="s">
        <v>310</v>
      </c>
      <c r="L465" s="32"/>
      <c r="M465" s="144" t="s">
        <v>1</v>
      </c>
      <c r="N465" s="145" t="s">
        <v>44</v>
      </c>
      <c r="P465" s="146">
        <f>O465*H465</f>
        <v>0</v>
      </c>
      <c r="Q465" s="146">
        <v>4.2999999999999999E-4</v>
      </c>
      <c r="R465" s="146">
        <f>Q465*H465</f>
        <v>5.2012799999999998E-2</v>
      </c>
      <c r="S465" s="146">
        <v>0</v>
      </c>
      <c r="T465" s="147">
        <f>S465*H465</f>
        <v>0</v>
      </c>
      <c r="AR465" s="148" t="s">
        <v>158</v>
      </c>
      <c r="AT465" s="148" t="s">
        <v>154</v>
      </c>
      <c r="AU465" s="148" t="s">
        <v>89</v>
      </c>
      <c r="AY465" s="16" t="s">
        <v>151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6" t="s">
        <v>86</v>
      </c>
      <c r="BK465" s="149">
        <f>ROUND(I465*H465,2)</f>
        <v>0</v>
      </c>
      <c r="BL465" s="16" t="s">
        <v>158</v>
      </c>
      <c r="BM465" s="148" t="s">
        <v>2556</v>
      </c>
    </row>
    <row r="466" spans="2:65" s="12" customFormat="1" ht="11.25">
      <c r="B466" s="160"/>
      <c r="D466" s="150" t="s">
        <v>312</v>
      </c>
      <c r="E466" s="161" t="s">
        <v>1</v>
      </c>
      <c r="F466" s="162" t="s">
        <v>2557</v>
      </c>
      <c r="H466" s="163">
        <v>120.96</v>
      </c>
      <c r="I466" s="164"/>
      <c r="L466" s="160"/>
      <c r="M466" s="165"/>
      <c r="T466" s="166"/>
      <c r="AT466" s="161" t="s">
        <v>312</v>
      </c>
      <c r="AU466" s="161" t="s">
        <v>89</v>
      </c>
      <c r="AV466" s="12" t="s">
        <v>89</v>
      </c>
      <c r="AW466" s="12" t="s">
        <v>35</v>
      </c>
      <c r="AX466" s="12" t="s">
        <v>86</v>
      </c>
      <c r="AY466" s="161" t="s">
        <v>151</v>
      </c>
    </row>
    <row r="467" spans="2:65" s="1" customFormat="1" ht="16.5" customHeight="1">
      <c r="B467" s="136"/>
      <c r="C467" s="137" t="s">
        <v>1053</v>
      </c>
      <c r="D467" s="137" t="s">
        <v>154</v>
      </c>
      <c r="E467" s="138" t="s">
        <v>2558</v>
      </c>
      <c r="F467" s="139" t="s">
        <v>2559</v>
      </c>
      <c r="G467" s="140" t="s">
        <v>157</v>
      </c>
      <c r="H467" s="141">
        <v>1</v>
      </c>
      <c r="I467" s="142"/>
      <c r="J467" s="143">
        <f>ROUND(I467*H467,2)</f>
        <v>0</v>
      </c>
      <c r="K467" s="139" t="s">
        <v>1</v>
      </c>
      <c r="L467" s="32"/>
      <c r="M467" s="144" t="s">
        <v>1</v>
      </c>
      <c r="N467" s="145" t="s">
        <v>44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158</v>
      </c>
      <c r="AT467" s="148" t="s">
        <v>154</v>
      </c>
      <c r="AU467" s="148" t="s">
        <v>89</v>
      </c>
      <c r="AY467" s="16" t="s">
        <v>151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6" t="s">
        <v>86</v>
      </c>
      <c r="BK467" s="149">
        <f>ROUND(I467*H467,2)</f>
        <v>0</v>
      </c>
      <c r="BL467" s="16" t="s">
        <v>158</v>
      </c>
      <c r="BM467" s="148" t="s">
        <v>2560</v>
      </c>
    </row>
    <row r="468" spans="2:65" s="1" customFormat="1" ht="19.5">
      <c r="B468" s="32"/>
      <c r="D468" s="150" t="s">
        <v>167</v>
      </c>
      <c r="F468" s="151" t="s">
        <v>1049</v>
      </c>
      <c r="I468" s="152"/>
      <c r="L468" s="32"/>
      <c r="M468" s="153"/>
      <c r="T468" s="56"/>
      <c r="AT468" s="16" t="s">
        <v>167</v>
      </c>
      <c r="AU468" s="16" t="s">
        <v>89</v>
      </c>
    </row>
    <row r="469" spans="2:65" s="11" customFormat="1" ht="22.9" customHeight="1">
      <c r="B469" s="124"/>
      <c r="D469" s="125" t="s">
        <v>78</v>
      </c>
      <c r="E469" s="134" t="s">
        <v>859</v>
      </c>
      <c r="F469" s="134" t="s">
        <v>860</v>
      </c>
      <c r="I469" s="127"/>
      <c r="J469" s="135">
        <f>BK469</f>
        <v>0</v>
      </c>
      <c r="L469" s="124"/>
      <c r="M469" s="129"/>
      <c r="P469" s="130">
        <f>SUM(P470:P479)</f>
        <v>0</v>
      </c>
      <c r="R469" s="130">
        <f>SUM(R470:R479)</f>
        <v>0</v>
      </c>
      <c r="T469" s="131">
        <f>SUM(T470:T479)</f>
        <v>0</v>
      </c>
      <c r="AR469" s="125" t="s">
        <v>86</v>
      </c>
      <c r="AT469" s="132" t="s">
        <v>78</v>
      </c>
      <c r="AU469" s="132" t="s">
        <v>86</v>
      </c>
      <c r="AY469" s="125" t="s">
        <v>151</v>
      </c>
      <c r="BK469" s="133">
        <f>SUM(BK470:BK479)</f>
        <v>0</v>
      </c>
    </row>
    <row r="470" spans="2:65" s="1" customFormat="1" ht="24.2" customHeight="1">
      <c r="B470" s="136"/>
      <c r="C470" s="137" t="s">
        <v>1058</v>
      </c>
      <c r="D470" s="137" t="s">
        <v>154</v>
      </c>
      <c r="E470" s="138" t="s">
        <v>862</v>
      </c>
      <c r="F470" s="139" t="s">
        <v>863</v>
      </c>
      <c r="G470" s="140" t="s">
        <v>377</v>
      </c>
      <c r="H470" s="141">
        <v>356.024</v>
      </c>
      <c r="I470" s="142"/>
      <c r="J470" s="143">
        <f>ROUND(I470*H470,2)</f>
        <v>0</v>
      </c>
      <c r="K470" s="139" t="s">
        <v>310</v>
      </c>
      <c r="L470" s="32"/>
      <c r="M470" s="144" t="s">
        <v>1</v>
      </c>
      <c r="N470" s="145" t="s">
        <v>44</v>
      </c>
      <c r="P470" s="146">
        <f>O470*H470</f>
        <v>0</v>
      </c>
      <c r="Q470" s="146">
        <v>0</v>
      </c>
      <c r="R470" s="146">
        <f>Q470*H470</f>
        <v>0</v>
      </c>
      <c r="S470" s="146">
        <v>0</v>
      </c>
      <c r="T470" s="147">
        <f>S470*H470</f>
        <v>0</v>
      </c>
      <c r="AR470" s="148" t="s">
        <v>158</v>
      </c>
      <c r="AT470" s="148" t="s">
        <v>154</v>
      </c>
      <c r="AU470" s="148" t="s">
        <v>89</v>
      </c>
      <c r="AY470" s="16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6" t="s">
        <v>86</v>
      </c>
      <c r="BK470" s="149">
        <f>ROUND(I470*H470,2)</f>
        <v>0</v>
      </c>
      <c r="BL470" s="16" t="s">
        <v>158</v>
      </c>
      <c r="BM470" s="148" t="s">
        <v>2561</v>
      </c>
    </row>
    <row r="471" spans="2:65" s="12" customFormat="1" ht="11.25">
      <c r="B471" s="160"/>
      <c r="D471" s="150" t="s">
        <v>312</v>
      </c>
      <c r="E471" s="161" t="s">
        <v>1</v>
      </c>
      <c r="F471" s="162" t="s">
        <v>2562</v>
      </c>
      <c r="H471" s="163">
        <v>356.024</v>
      </c>
      <c r="I471" s="164"/>
      <c r="L471" s="160"/>
      <c r="M471" s="165"/>
      <c r="T471" s="166"/>
      <c r="AT471" s="161" t="s">
        <v>312</v>
      </c>
      <c r="AU471" s="161" t="s">
        <v>89</v>
      </c>
      <c r="AV471" s="12" t="s">
        <v>89</v>
      </c>
      <c r="AW471" s="12" t="s">
        <v>35</v>
      </c>
      <c r="AX471" s="12" t="s">
        <v>86</v>
      </c>
      <c r="AY471" s="161" t="s">
        <v>151</v>
      </c>
    </row>
    <row r="472" spans="2:65" s="1" customFormat="1" ht="21.75" customHeight="1">
      <c r="B472" s="136"/>
      <c r="C472" s="137" t="s">
        <v>1063</v>
      </c>
      <c r="D472" s="137" t="s">
        <v>154</v>
      </c>
      <c r="E472" s="138" t="s">
        <v>1935</v>
      </c>
      <c r="F472" s="139" t="s">
        <v>1936</v>
      </c>
      <c r="G472" s="140" t="s">
        <v>377</v>
      </c>
      <c r="H472" s="141">
        <v>33.125</v>
      </c>
      <c r="I472" s="142"/>
      <c r="J472" s="143">
        <f>ROUND(I472*H472,2)</f>
        <v>0</v>
      </c>
      <c r="K472" s="139" t="s">
        <v>310</v>
      </c>
      <c r="L472" s="32"/>
      <c r="M472" s="144" t="s">
        <v>1</v>
      </c>
      <c r="N472" s="145" t="s">
        <v>44</v>
      </c>
      <c r="P472" s="146">
        <f>O472*H472</f>
        <v>0</v>
      </c>
      <c r="Q472" s="146">
        <v>0</v>
      </c>
      <c r="R472" s="146">
        <f>Q472*H472</f>
        <v>0</v>
      </c>
      <c r="S472" s="146">
        <v>0</v>
      </c>
      <c r="T472" s="147">
        <f>S472*H472</f>
        <v>0</v>
      </c>
      <c r="AR472" s="148" t="s">
        <v>158</v>
      </c>
      <c r="AT472" s="148" t="s">
        <v>154</v>
      </c>
      <c r="AU472" s="148" t="s">
        <v>89</v>
      </c>
      <c r="AY472" s="16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6" t="s">
        <v>86</v>
      </c>
      <c r="BK472" s="149">
        <f>ROUND(I472*H472,2)</f>
        <v>0</v>
      </c>
      <c r="BL472" s="16" t="s">
        <v>158</v>
      </c>
      <c r="BM472" s="148" t="s">
        <v>2563</v>
      </c>
    </row>
    <row r="473" spans="2:65" s="12" customFormat="1" ht="11.25">
      <c r="B473" s="160"/>
      <c r="D473" s="150" t="s">
        <v>312</v>
      </c>
      <c r="E473" s="161" t="s">
        <v>1</v>
      </c>
      <c r="F473" s="162" t="s">
        <v>2564</v>
      </c>
      <c r="H473" s="163">
        <v>33.125</v>
      </c>
      <c r="I473" s="164"/>
      <c r="L473" s="160"/>
      <c r="M473" s="165"/>
      <c r="T473" s="166"/>
      <c r="AT473" s="161" t="s">
        <v>312</v>
      </c>
      <c r="AU473" s="161" t="s">
        <v>89</v>
      </c>
      <c r="AV473" s="12" t="s">
        <v>89</v>
      </c>
      <c r="AW473" s="12" t="s">
        <v>35</v>
      </c>
      <c r="AX473" s="12" t="s">
        <v>86</v>
      </c>
      <c r="AY473" s="161" t="s">
        <v>151</v>
      </c>
    </row>
    <row r="474" spans="2:65" s="1" customFormat="1" ht="24.2" customHeight="1">
      <c r="B474" s="136"/>
      <c r="C474" s="137" t="s">
        <v>1067</v>
      </c>
      <c r="D474" s="137" t="s">
        <v>154</v>
      </c>
      <c r="E474" s="138" t="s">
        <v>2565</v>
      </c>
      <c r="F474" s="139" t="s">
        <v>2566</v>
      </c>
      <c r="G474" s="140" t="s">
        <v>377</v>
      </c>
      <c r="H474" s="141">
        <v>6.6</v>
      </c>
      <c r="I474" s="142"/>
      <c r="J474" s="143">
        <f>ROUND(I474*H474,2)</f>
        <v>0</v>
      </c>
      <c r="K474" s="139" t="s">
        <v>310</v>
      </c>
      <c r="L474" s="32"/>
      <c r="M474" s="144" t="s">
        <v>1</v>
      </c>
      <c r="N474" s="145" t="s">
        <v>44</v>
      </c>
      <c r="P474" s="146">
        <f>O474*H474</f>
        <v>0</v>
      </c>
      <c r="Q474" s="146">
        <v>0</v>
      </c>
      <c r="R474" s="146">
        <f>Q474*H474</f>
        <v>0</v>
      </c>
      <c r="S474" s="146">
        <v>0</v>
      </c>
      <c r="T474" s="147">
        <f>S474*H474</f>
        <v>0</v>
      </c>
      <c r="AR474" s="148" t="s">
        <v>158</v>
      </c>
      <c r="AT474" s="148" t="s">
        <v>154</v>
      </c>
      <c r="AU474" s="148" t="s">
        <v>89</v>
      </c>
      <c r="AY474" s="16" t="s">
        <v>151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6" t="s">
        <v>86</v>
      </c>
      <c r="BK474" s="149">
        <f>ROUND(I474*H474,2)</f>
        <v>0</v>
      </c>
      <c r="BL474" s="16" t="s">
        <v>158</v>
      </c>
      <c r="BM474" s="148" t="s">
        <v>2567</v>
      </c>
    </row>
    <row r="475" spans="2:65" s="1" customFormat="1" ht="24.2" customHeight="1">
      <c r="B475" s="136"/>
      <c r="C475" s="137" t="s">
        <v>1071</v>
      </c>
      <c r="D475" s="137" t="s">
        <v>154</v>
      </c>
      <c r="E475" s="138" t="s">
        <v>2568</v>
      </c>
      <c r="F475" s="139" t="s">
        <v>2569</v>
      </c>
      <c r="G475" s="140" t="s">
        <v>377</v>
      </c>
      <c r="H475" s="141">
        <v>0.13800000000000001</v>
      </c>
      <c r="I475" s="142"/>
      <c r="J475" s="143">
        <f>ROUND(I475*H475,2)</f>
        <v>0</v>
      </c>
      <c r="K475" s="139" t="s">
        <v>310</v>
      </c>
      <c r="L475" s="32"/>
      <c r="M475" s="144" t="s">
        <v>1</v>
      </c>
      <c r="N475" s="145" t="s">
        <v>44</v>
      </c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AR475" s="148" t="s">
        <v>158</v>
      </c>
      <c r="AT475" s="148" t="s">
        <v>154</v>
      </c>
      <c r="AU475" s="148" t="s">
        <v>89</v>
      </c>
      <c r="AY475" s="16" t="s">
        <v>151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6" t="s">
        <v>86</v>
      </c>
      <c r="BK475" s="149">
        <f>ROUND(I475*H475,2)</f>
        <v>0</v>
      </c>
      <c r="BL475" s="16" t="s">
        <v>158</v>
      </c>
      <c r="BM475" s="148" t="s">
        <v>2570</v>
      </c>
    </row>
    <row r="476" spans="2:65" s="1" customFormat="1" ht="24.2" customHeight="1">
      <c r="B476" s="136"/>
      <c r="C476" s="137" t="s">
        <v>1076</v>
      </c>
      <c r="D476" s="137" t="s">
        <v>154</v>
      </c>
      <c r="E476" s="138" t="s">
        <v>1402</v>
      </c>
      <c r="F476" s="139" t="s">
        <v>1403</v>
      </c>
      <c r="G476" s="140" t="s">
        <v>377</v>
      </c>
      <c r="H476" s="141">
        <v>1247</v>
      </c>
      <c r="I476" s="142"/>
      <c r="J476" s="143">
        <f>ROUND(I476*H476,2)</f>
        <v>0</v>
      </c>
      <c r="K476" s="139" t="s">
        <v>310</v>
      </c>
      <c r="L476" s="32"/>
      <c r="M476" s="144" t="s">
        <v>1</v>
      </c>
      <c r="N476" s="145" t="s">
        <v>44</v>
      </c>
      <c r="P476" s="146">
        <f>O476*H476</f>
        <v>0</v>
      </c>
      <c r="Q476" s="146">
        <v>0</v>
      </c>
      <c r="R476" s="146">
        <f>Q476*H476</f>
        <v>0</v>
      </c>
      <c r="S476" s="146">
        <v>0</v>
      </c>
      <c r="T476" s="147">
        <f>S476*H476</f>
        <v>0</v>
      </c>
      <c r="AR476" s="148" t="s">
        <v>158</v>
      </c>
      <c r="AT476" s="148" t="s">
        <v>154</v>
      </c>
      <c r="AU476" s="148" t="s">
        <v>89</v>
      </c>
      <c r="AY476" s="16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6" t="s">
        <v>86</v>
      </c>
      <c r="BK476" s="149">
        <f>ROUND(I476*H476,2)</f>
        <v>0</v>
      </c>
      <c r="BL476" s="16" t="s">
        <v>158</v>
      </c>
      <c r="BM476" s="148" t="s">
        <v>2571</v>
      </c>
    </row>
    <row r="477" spans="2:65" s="1" customFormat="1" ht="16.5" customHeight="1">
      <c r="B477" s="136"/>
      <c r="C477" s="137" t="s">
        <v>1081</v>
      </c>
      <c r="D477" s="137" t="s">
        <v>154</v>
      </c>
      <c r="E477" s="138" t="s">
        <v>866</v>
      </c>
      <c r="F477" s="139" t="s">
        <v>867</v>
      </c>
      <c r="G477" s="140" t="s">
        <v>377</v>
      </c>
      <c r="H477" s="141">
        <v>288.32799999999997</v>
      </c>
      <c r="I477" s="142"/>
      <c r="J477" s="143">
        <f>ROUND(I477*H477,2)</f>
        <v>0</v>
      </c>
      <c r="K477" s="139" t="s">
        <v>310</v>
      </c>
      <c r="L477" s="32"/>
      <c r="M477" s="144" t="s">
        <v>1</v>
      </c>
      <c r="N477" s="145" t="s">
        <v>44</v>
      </c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AR477" s="148" t="s">
        <v>158</v>
      </c>
      <c r="AT477" s="148" t="s">
        <v>154</v>
      </c>
      <c r="AU477" s="148" t="s">
        <v>89</v>
      </c>
      <c r="AY477" s="16" t="s">
        <v>151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6" t="s">
        <v>86</v>
      </c>
      <c r="BK477" s="149">
        <f>ROUND(I477*H477,2)</f>
        <v>0</v>
      </c>
      <c r="BL477" s="16" t="s">
        <v>158</v>
      </c>
      <c r="BM477" s="148" t="s">
        <v>2572</v>
      </c>
    </row>
    <row r="478" spans="2:65" s="1" customFormat="1" ht="16.5" customHeight="1">
      <c r="B478" s="136"/>
      <c r="C478" s="137" t="s">
        <v>1086</v>
      </c>
      <c r="D478" s="137" t="s">
        <v>154</v>
      </c>
      <c r="E478" s="138" t="s">
        <v>870</v>
      </c>
      <c r="F478" s="139" t="s">
        <v>871</v>
      </c>
      <c r="G478" s="140" t="s">
        <v>377</v>
      </c>
      <c r="H478" s="141">
        <v>5343.1989999999996</v>
      </c>
      <c r="I478" s="142"/>
      <c r="J478" s="143">
        <f>ROUND(I478*H478,2)</f>
        <v>0</v>
      </c>
      <c r="K478" s="139" t="s">
        <v>310</v>
      </c>
      <c r="L478" s="32"/>
      <c r="M478" s="144" t="s">
        <v>1</v>
      </c>
      <c r="N478" s="145" t="s">
        <v>44</v>
      </c>
      <c r="P478" s="146">
        <f>O478*H478</f>
        <v>0</v>
      </c>
      <c r="Q478" s="146">
        <v>0</v>
      </c>
      <c r="R478" s="146">
        <f>Q478*H478</f>
        <v>0</v>
      </c>
      <c r="S478" s="146">
        <v>0</v>
      </c>
      <c r="T478" s="147">
        <f>S478*H478</f>
        <v>0</v>
      </c>
      <c r="AR478" s="148" t="s">
        <v>158</v>
      </c>
      <c r="AT478" s="148" t="s">
        <v>154</v>
      </c>
      <c r="AU478" s="148" t="s">
        <v>89</v>
      </c>
      <c r="AY478" s="16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6" t="s">
        <v>86</v>
      </c>
      <c r="BK478" s="149">
        <f>ROUND(I478*H478,2)</f>
        <v>0</v>
      </c>
      <c r="BL478" s="16" t="s">
        <v>158</v>
      </c>
      <c r="BM478" s="148" t="s">
        <v>2573</v>
      </c>
    </row>
    <row r="479" spans="2:65" s="12" customFormat="1" ht="11.25">
      <c r="B479" s="160"/>
      <c r="D479" s="150" t="s">
        <v>312</v>
      </c>
      <c r="E479" s="161" t="s">
        <v>1</v>
      </c>
      <c r="F479" s="162" t="s">
        <v>2574</v>
      </c>
      <c r="H479" s="163">
        <v>5343.1989999999996</v>
      </c>
      <c r="I479" s="164"/>
      <c r="L479" s="160"/>
      <c r="M479" s="165"/>
      <c r="T479" s="166"/>
      <c r="AT479" s="161" t="s">
        <v>312</v>
      </c>
      <c r="AU479" s="161" t="s">
        <v>89</v>
      </c>
      <c r="AV479" s="12" t="s">
        <v>89</v>
      </c>
      <c r="AW479" s="12" t="s">
        <v>35</v>
      </c>
      <c r="AX479" s="12" t="s">
        <v>86</v>
      </c>
      <c r="AY479" s="161" t="s">
        <v>151</v>
      </c>
    </row>
    <row r="480" spans="2:65" s="11" customFormat="1" ht="22.9" customHeight="1">
      <c r="B480" s="124"/>
      <c r="D480" s="125" t="s">
        <v>78</v>
      </c>
      <c r="E480" s="134" t="s">
        <v>874</v>
      </c>
      <c r="F480" s="134" t="s">
        <v>875</v>
      </c>
      <c r="I480" s="127"/>
      <c r="J480" s="135">
        <f>BK480</f>
        <v>0</v>
      </c>
      <c r="L480" s="124"/>
      <c r="M480" s="129"/>
      <c r="P480" s="130">
        <f>P481</f>
        <v>0</v>
      </c>
      <c r="R480" s="130">
        <f>R481</f>
        <v>0</v>
      </c>
      <c r="T480" s="131">
        <f>T481</f>
        <v>0</v>
      </c>
      <c r="AR480" s="125" t="s">
        <v>86</v>
      </c>
      <c r="AT480" s="132" t="s">
        <v>78</v>
      </c>
      <c r="AU480" s="132" t="s">
        <v>86</v>
      </c>
      <c r="AY480" s="125" t="s">
        <v>151</v>
      </c>
      <c r="BK480" s="133">
        <f>BK481</f>
        <v>0</v>
      </c>
    </row>
    <row r="481" spans="2:65" s="1" customFormat="1" ht="16.5" customHeight="1">
      <c r="B481" s="136"/>
      <c r="C481" s="137" t="s">
        <v>1090</v>
      </c>
      <c r="D481" s="137" t="s">
        <v>154</v>
      </c>
      <c r="E481" s="138" t="s">
        <v>877</v>
      </c>
      <c r="F481" s="139" t="s">
        <v>878</v>
      </c>
      <c r="G481" s="140" t="s">
        <v>377</v>
      </c>
      <c r="H481" s="141">
        <v>1185.4860000000001</v>
      </c>
      <c r="I481" s="142"/>
      <c r="J481" s="143">
        <f>ROUND(I481*H481,2)</f>
        <v>0</v>
      </c>
      <c r="K481" s="139" t="s">
        <v>310</v>
      </c>
      <c r="L481" s="32"/>
      <c r="M481" s="144" t="s">
        <v>1</v>
      </c>
      <c r="N481" s="145" t="s">
        <v>44</v>
      </c>
      <c r="P481" s="146">
        <f>O481*H481</f>
        <v>0</v>
      </c>
      <c r="Q481" s="146">
        <v>0</v>
      </c>
      <c r="R481" s="146">
        <f>Q481*H481</f>
        <v>0</v>
      </c>
      <c r="S481" s="146">
        <v>0</v>
      </c>
      <c r="T481" s="147">
        <f>S481*H481</f>
        <v>0</v>
      </c>
      <c r="AR481" s="148" t="s">
        <v>158</v>
      </c>
      <c r="AT481" s="148" t="s">
        <v>154</v>
      </c>
      <c r="AU481" s="148" t="s">
        <v>89</v>
      </c>
      <c r="AY481" s="16" t="s">
        <v>151</v>
      </c>
      <c r="BE481" s="149">
        <f>IF(N481="základní",J481,0)</f>
        <v>0</v>
      </c>
      <c r="BF481" s="149">
        <f>IF(N481="snížená",J481,0)</f>
        <v>0</v>
      </c>
      <c r="BG481" s="149">
        <f>IF(N481="zákl. přenesená",J481,0)</f>
        <v>0</v>
      </c>
      <c r="BH481" s="149">
        <f>IF(N481="sníž. přenesená",J481,0)</f>
        <v>0</v>
      </c>
      <c r="BI481" s="149">
        <f>IF(N481="nulová",J481,0)</f>
        <v>0</v>
      </c>
      <c r="BJ481" s="16" t="s">
        <v>86</v>
      </c>
      <c r="BK481" s="149">
        <f>ROUND(I481*H481,2)</f>
        <v>0</v>
      </c>
      <c r="BL481" s="16" t="s">
        <v>158</v>
      </c>
      <c r="BM481" s="148" t="s">
        <v>2575</v>
      </c>
    </row>
    <row r="482" spans="2:65" s="11" customFormat="1" ht="25.9" customHeight="1">
      <c r="B482" s="124"/>
      <c r="D482" s="125" t="s">
        <v>78</v>
      </c>
      <c r="E482" s="126" t="s">
        <v>917</v>
      </c>
      <c r="F482" s="126" t="s">
        <v>918</v>
      </c>
      <c r="I482" s="127"/>
      <c r="J482" s="128">
        <f>BK482</f>
        <v>0</v>
      </c>
      <c r="L482" s="124"/>
      <c r="M482" s="129"/>
      <c r="P482" s="130">
        <f>P483+P505+P508+P511+P514+P519+P523</f>
        <v>0</v>
      </c>
      <c r="R482" s="130">
        <f>R483+R505+R508+R511+R514+R519+R523</f>
        <v>1.5927901000000002</v>
      </c>
      <c r="T482" s="131">
        <f>T483+T505+T508+T511+T514+T519+T523</f>
        <v>1.06752</v>
      </c>
      <c r="AR482" s="125" t="s">
        <v>89</v>
      </c>
      <c r="AT482" s="132" t="s">
        <v>78</v>
      </c>
      <c r="AU482" s="132" t="s">
        <v>79</v>
      </c>
      <c r="AY482" s="125" t="s">
        <v>151</v>
      </c>
      <c r="BK482" s="133">
        <f>BK483+BK505+BK508+BK511+BK514+BK519+BK523</f>
        <v>0</v>
      </c>
    </row>
    <row r="483" spans="2:65" s="11" customFormat="1" ht="22.9" customHeight="1">
      <c r="B483" s="124"/>
      <c r="D483" s="125" t="s">
        <v>78</v>
      </c>
      <c r="E483" s="134" t="s">
        <v>919</v>
      </c>
      <c r="F483" s="134" t="s">
        <v>920</v>
      </c>
      <c r="I483" s="127"/>
      <c r="J483" s="135">
        <f>BK483</f>
        <v>0</v>
      </c>
      <c r="L483" s="124"/>
      <c r="M483" s="129"/>
      <c r="P483" s="130">
        <f>SUM(P484:P504)</f>
        <v>0</v>
      </c>
      <c r="R483" s="130">
        <f>SUM(R484:R504)</f>
        <v>0.48623510000000003</v>
      </c>
      <c r="T483" s="131">
        <f>SUM(T484:T504)</f>
        <v>0</v>
      </c>
      <c r="AR483" s="125" t="s">
        <v>89</v>
      </c>
      <c r="AT483" s="132" t="s">
        <v>78</v>
      </c>
      <c r="AU483" s="132" t="s">
        <v>86</v>
      </c>
      <c r="AY483" s="125" t="s">
        <v>151</v>
      </c>
      <c r="BK483" s="133">
        <f>SUM(BK484:BK504)</f>
        <v>0</v>
      </c>
    </row>
    <row r="484" spans="2:65" s="1" customFormat="1" ht="16.5" customHeight="1">
      <c r="B484" s="136"/>
      <c r="C484" s="137" t="s">
        <v>1094</v>
      </c>
      <c r="D484" s="137" t="s">
        <v>154</v>
      </c>
      <c r="E484" s="138" t="s">
        <v>2576</v>
      </c>
      <c r="F484" s="139" t="s">
        <v>2577</v>
      </c>
      <c r="G484" s="140" t="s">
        <v>363</v>
      </c>
      <c r="H484" s="141">
        <v>21</v>
      </c>
      <c r="I484" s="142"/>
      <c r="J484" s="143">
        <f>ROUND(I484*H484,2)</f>
        <v>0</v>
      </c>
      <c r="K484" s="139" t="s">
        <v>310</v>
      </c>
      <c r="L484" s="32"/>
      <c r="M484" s="144" t="s">
        <v>1</v>
      </c>
      <c r="N484" s="145" t="s">
        <v>44</v>
      </c>
      <c r="P484" s="146">
        <f>O484*H484</f>
        <v>0</v>
      </c>
      <c r="Q484" s="146">
        <v>3.0000000000000001E-5</v>
      </c>
      <c r="R484" s="146">
        <f>Q484*H484</f>
        <v>6.3000000000000003E-4</v>
      </c>
      <c r="S484" s="146">
        <v>0</v>
      </c>
      <c r="T484" s="147">
        <f>S484*H484</f>
        <v>0</v>
      </c>
      <c r="AR484" s="148" t="s">
        <v>216</v>
      </c>
      <c r="AT484" s="148" t="s">
        <v>154</v>
      </c>
      <c r="AU484" s="148" t="s">
        <v>89</v>
      </c>
      <c r="AY484" s="16" t="s">
        <v>151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6" t="s">
        <v>86</v>
      </c>
      <c r="BK484" s="149">
        <f>ROUND(I484*H484,2)</f>
        <v>0</v>
      </c>
      <c r="BL484" s="16" t="s">
        <v>216</v>
      </c>
      <c r="BM484" s="148" t="s">
        <v>2578</v>
      </c>
    </row>
    <row r="485" spans="2:65" s="12" customFormat="1" ht="11.25">
      <c r="B485" s="160"/>
      <c r="D485" s="150" t="s">
        <v>312</v>
      </c>
      <c r="E485" s="161" t="s">
        <v>1</v>
      </c>
      <c r="F485" s="162" t="s">
        <v>2579</v>
      </c>
      <c r="H485" s="163">
        <v>21</v>
      </c>
      <c r="I485" s="164"/>
      <c r="L485" s="160"/>
      <c r="M485" s="165"/>
      <c r="T485" s="166"/>
      <c r="AT485" s="161" t="s">
        <v>312</v>
      </c>
      <c r="AU485" s="161" t="s">
        <v>89</v>
      </c>
      <c r="AV485" s="12" t="s">
        <v>89</v>
      </c>
      <c r="AW485" s="12" t="s">
        <v>35</v>
      </c>
      <c r="AX485" s="12" t="s">
        <v>86</v>
      </c>
      <c r="AY485" s="161" t="s">
        <v>151</v>
      </c>
    </row>
    <row r="486" spans="2:65" s="1" customFormat="1" ht="16.5" customHeight="1">
      <c r="B486" s="136"/>
      <c r="C486" s="174" t="s">
        <v>1099</v>
      </c>
      <c r="D486" s="174" t="s">
        <v>374</v>
      </c>
      <c r="E486" s="175" t="s">
        <v>2580</v>
      </c>
      <c r="F486" s="176" t="s">
        <v>2581</v>
      </c>
      <c r="G486" s="177" t="s">
        <v>544</v>
      </c>
      <c r="H486" s="178">
        <v>23.1</v>
      </c>
      <c r="I486" s="179"/>
      <c r="J486" s="180">
        <f>ROUND(I486*H486,2)</f>
        <v>0</v>
      </c>
      <c r="K486" s="176" t="s">
        <v>310</v>
      </c>
      <c r="L486" s="181"/>
      <c r="M486" s="182" t="s">
        <v>1</v>
      </c>
      <c r="N486" s="183" t="s">
        <v>44</v>
      </c>
      <c r="P486" s="146">
        <f>O486*H486</f>
        <v>0</v>
      </c>
      <c r="Q486" s="146">
        <v>1E-3</v>
      </c>
      <c r="R486" s="146">
        <f>Q486*H486</f>
        <v>2.3100000000000002E-2</v>
      </c>
      <c r="S486" s="146">
        <v>0</v>
      </c>
      <c r="T486" s="147">
        <f>S486*H486</f>
        <v>0</v>
      </c>
      <c r="AR486" s="148" t="s">
        <v>464</v>
      </c>
      <c r="AT486" s="148" t="s">
        <v>374</v>
      </c>
      <c r="AU486" s="148" t="s">
        <v>89</v>
      </c>
      <c r="AY486" s="16" t="s">
        <v>151</v>
      </c>
      <c r="BE486" s="149">
        <f>IF(N486="základní",J486,0)</f>
        <v>0</v>
      </c>
      <c r="BF486" s="149">
        <f>IF(N486="snížená",J486,0)</f>
        <v>0</v>
      </c>
      <c r="BG486" s="149">
        <f>IF(N486="zákl. přenesená",J486,0)</f>
        <v>0</v>
      </c>
      <c r="BH486" s="149">
        <f>IF(N486="sníž. přenesená",J486,0)</f>
        <v>0</v>
      </c>
      <c r="BI486" s="149">
        <f>IF(N486="nulová",J486,0)</f>
        <v>0</v>
      </c>
      <c r="BJ486" s="16" t="s">
        <v>86</v>
      </c>
      <c r="BK486" s="149">
        <f>ROUND(I486*H486,2)</f>
        <v>0</v>
      </c>
      <c r="BL486" s="16" t="s">
        <v>216</v>
      </c>
      <c r="BM486" s="148" t="s">
        <v>2582</v>
      </c>
    </row>
    <row r="487" spans="2:65" s="12" customFormat="1" ht="11.25">
      <c r="B487" s="160"/>
      <c r="D487" s="150" t="s">
        <v>312</v>
      </c>
      <c r="F487" s="162" t="s">
        <v>2583</v>
      </c>
      <c r="H487" s="163">
        <v>23.1</v>
      </c>
      <c r="I487" s="164"/>
      <c r="L487" s="160"/>
      <c r="M487" s="165"/>
      <c r="T487" s="166"/>
      <c r="AT487" s="161" t="s">
        <v>312</v>
      </c>
      <c r="AU487" s="161" t="s">
        <v>89</v>
      </c>
      <c r="AV487" s="12" t="s">
        <v>89</v>
      </c>
      <c r="AW487" s="12" t="s">
        <v>3</v>
      </c>
      <c r="AX487" s="12" t="s">
        <v>86</v>
      </c>
      <c r="AY487" s="161" t="s">
        <v>151</v>
      </c>
    </row>
    <row r="488" spans="2:65" s="1" customFormat="1" ht="16.5" customHeight="1">
      <c r="B488" s="136"/>
      <c r="C488" s="137" t="s">
        <v>1104</v>
      </c>
      <c r="D488" s="137" t="s">
        <v>154</v>
      </c>
      <c r="E488" s="138" t="s">
        <v>2584</v>
      </c>
      <c r="F488" s="139" t="s">
        <v>2585</v>
      </c>
      <c r="G488" s="140" t="s">
        <v>363</v>
      </c>
      <c r="H488" s="141">
        <v>42</v>
      </c>
      <c r="I488" s="142"/>
      <c r="J488" s="143">
        <f>ROUND(I488*H488,2)</f>
        <v>0</v>
      </c>
      <c r="K488" s="139" t="s">
        <v>310</v>
      </c>
      <c r="L488" s="32"/>
      <c r="M488" s="144" t="s">
        <v>1</v>
      </c>
      <c r="N488" s="145" t="s">
        <v>44</v>
      </c>
      <c r="P488" s="146">
        <f>O488*H488</f>
        <v>0</v>
      </c>
      <c r="Q488" s="146">
        <v>4.0000000000000002E-4</v>
      </c>
      <c r="R488" s="146">
        <f>Q488*H488</f>
        <v>1.6800000000000002E-2</v>
      </c>
      <c r="S488" s="146">
        <v>0</v>
      </c>
      <c r="T488" s="147">
        <f>S488*H488</f>
        <v>0</v>
      </c>
      <c r="AR488" s="148" t="s">
        <v>216</v>
      </c>
      <c r="AT488" s="148" t="s">
        <v>154</v>
      </c>
      <c r="AU488" s="148" t="s">
        <v>89</v>
      </c>
      <c r="AY488" s="16" t="s">
        <v>151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6" t="s">
        <v>86</v>
      </c>
      <c r="BK488" s="149">
        <f>ROUND(I488*H488,2)</f>
        <v>0</v>
      </c>
      <c r="BL488" s="16" t="s">
        <v>216</v>
      </c>
      <c r="BM488" s="148" t="s">
        <v>2586</v>
      </c>
    </row>
    <row r="489" spans="2:65" s="12" customFormat="1" ht="11.25">
      <c r="B489" s="160"/>
      <c r="D489" s="150" t="s">
        <v>312</v>
      </c>
      <c r="E489" s="161" t="s">
        <v>1</v>
      </c>
      <c r="F489" s="162" t="s">
        <v>2587</v>
      </c>
      <c r="H489" s="163">
        <v>42</v>
      </c>
      <c r="I489" s="164"/>
      <c r="L489" s="160"/>
      <c r="M489" s="165"/>
      <c r="T489" s="166"/>
      <c r="AT489" s="161" t="s">
        <v>312</v>
      </c>
      <c r="AU489" s="161" t="s">
        <v>89</v>
      </c>
      <c r="AV489" s="12" t="s">
        <v>89</v>
      </c>
      <c r="AW489" s="12" t="s">
        <v>35</v>
      </c>
      <c r="AX489" s="12" t="s">
        <v>86</v>
      </c>
      <c r="AY489" s="161" t="s">
        <v>151</v>
      </c>
    </row>
    <row r="490" spans="2:65" s="1" customFormat="1" ht="24.2" customHeight="1">
      <c r="B490" s="136"/>
      <c r="C490" s="174" t="s">
        <v>1109</v>
      </c>
      <c r="D490" s="174" t="s">
        <v>374</v>
      </c>
      <c r="E490" s="175" t="s">
        <v>2588</v>
      </c>
      <c r="F490" s="176" t="s">
        <v>2589</v>
      </c>
      <c r="G490" s="177" t="s">
        <v>363</v>
      </c>
      <c r="H490" s="178">
        <v>25.640999999999998</v>
      </c>
      <c r="I490" s="179"/>
      <c r="J490" s="180">
        <f>ROUND(I490*H490,2)</f>
        <v>0</v>
      </c>
      <c r="K490" s="176" t="s">
        <v>310</v>
      </c>
      <c r="L490" s="181"/>
      <c r="M490" s="182" t="s">
        <v>1</v>
      </c>
      <c r="N490" s="183" t="s">
        <v>44</v>
      </c>
      <c r="P490" s="146">
        <f>O490*H490</f>
        <v>0</v>
      </c>
      <c r="Q490" s="146">
        <v>5.4000000000000003E-3</v>
      </c>
      <c r="R490" s="146">
        <f>Q490*H490</f>
        <v>0.13846139999999998</v>
      </c>
      <c r="S490" s="146">
        <v>0</v>
      </c>
      <c r="T490" s="147">
        <f>S490*H490</f>
        <v>0</v>
      </c>
      <c r="AR490" s="148" t="s">
        <v>464</v>
      </c>
      <c r="AT490" s="148" t="s">
        <v>374</v>
      </c>
      <c r="AU490" s="148" t="s">
        <v>89</v>
      </c>
      <c r="AY490" s="16" t="s">
        <v>151</v>
      </c>
      <c r="BE490" s="149">
        <f>IF(N490="základní",J490,0)</f>
        <v>0</v>
      </c>
      <c r="BF490" s="149">
        <f>IF(N490="snížená",J490,0)</f>
        <v>0</v>
      </c>
      <c r="BG490" s="149">
        <f>IF(N490="zákl. přenesená",J490,0)</f>
        <v>0</v>
      </c>
      <c r="BH490" s="149">
        <f>IF(N490="sníž. přenesená",J490,0)</f>
        <v>0</v>
      </c>
      <c r="BI490" s="149">
        <f>IF(N490="nulová",J490,0)</f>
        <v>0</v>
      </c>
      <c r="BJ490" s="16" t="s">
        <v>86</v>
      </c>
      <c r="BK490" s="149">
        <f>ROUND(I490*H490,2)</f>
        <v>0</v>
      </c>
      <c r="BL490" s="16" t="s">
        <v>216</v>
      </c>
      <c r="BM490" s="148" t="s">
        <v>2590</v>
      </c>
    </row>
    <row r="491" spans="2:65" s="12" customFormat="1" ht="11.25">
      <c r="B491" s="160"/>
      <c r="D491" s="150" t="s">
        <v>312</v>
      </c>
      <c r="F491" s="162" t="s">
        <v>2591</v>
      </c>
      <c r="H491" s="163">
        <v>25.640999999999998</v>
      </c>
      <c r="I491" s="164"/>
      <c r="L491" s="160"/>
      <c r="M491" s="165"/>
      <c r="T491" s="166"/>
      <c r="AT491" s="161" t="s">
        <v>312</v>
      </c>
      <c r="AU491" s="161" t="s">
        <v>89</v>
      </c>
      <c r="AV491" s="12" t="s">
        <v>89</v>
      </c>
      <c r="AW491" s="12" t="s">
        <v>3</v>
      </c>
      <c r="AX491" s="12" t="s">
        <v>86</v>
      </c>
      <c r="AY491" s="161" t="s">
        <v>151</v>
      </c>
    </row>
    <row r="492" spans="2:65" s="1" customFormat="1" ht="24.2" customHeight="1">
      <c r="B492" s="136"/>
      <c r="C492" s="174" t="s">
        <v>1114</v>
      </c>
      <c r="D492" s="174" t="s">
        <v>374</v>
      </c>
      <c r="E492" s="175" t="s">
        <v>2592</v>
      </c>
      <c r="F492" s="176" t="s">
        <v>2593</v>
      </c>
      <c r="G492" s="177" t="s">
        <v>363</v>
      </c>
      <c r="H492" s="178">
        <v>25.640999999999998</v>
      </c>
      <c r="I492" s="179"/>
      <c r="J492" s="180">
        <f>ROUND(I492*H492,2)</f>
        <v>0</v>
      </c>
      <c r="K492" s="176" t="s">
        <v>310</v>
      </c>
      <c r="L492" s="181"/>
      <c r="M492" s="182" t="s">
        <v>1</v>
      </c>
      <c r="N492" s="183" t="s">
        <v>44</v>
      </c>
      <c r="P492" s="146">
        <f>O492*H492</f>
        <v>0</v>
      </c>
      <c r="Q492" s="146">
        <v>5.3E-3</v>
      </c>
      <c r="R492" s="146">
        <f>Q492*H492</f>
        <v>0.1358973</v>
      </c>
      <c r="S492" s="146">
        <v>0</v>
      </c>
      <c r="T492" s="147">
        <f>S492*H492</f>
        <v>0</v>
      </c>
      <c r="AR492" s="148" t="s">
        <v>464</v>
      </c>
      <c r="AT492" s="148" t="s">
        <v>374</v>
      </c>
      <c r="AU492" s="148" t="s">
        <v>89</v>
      </c>
      <c r="AY492" s="16" t="s">
        <v>151</v>
      </c>
      <c r="BE492" s="149">
        <f>IF(N492="základní",J492,0)</f>
        <v>0</v>
      </c>
      <c r="BF492" s="149">
        <f>IF(N492="snížená",J492,0)</f>
        <v>0</v>
      </c>
      <c r="BG492" s="149">
        <f>IF(N492="zákl. přenesená",J492,0)</f>
        <v>0</v>
      </c>
      <c r="BH492" s="149">
        <f>IF(N492="sníž. přenesená",J492,0)</f>
        <v>0</v>
      </c>
      <c r="BI492" s="149">
        <f>IF(N492="nulová",J492,0)</f>
        <v>0</v>
      </c>
      <c r="BJ492" s="16" t="s">
        <v>86</v>
      </c>
      <c r="BK492" s="149">
        <f>ROUND(I492*H492,2)</f>
        <v>0</v>
      </c>
      <c r="BL492" s="16" t="s">
        <v>216</v>
      </c>
      <c r="BM492" s="148" t="s">
        <v>2594</v>
      </c>
    </row>
    <row r="493" spans="2:65" s="12" customFormat="1" ht="11.25">
      <c r="B493" s="160"/>
      <c r="D493" s="150" t="s">
        <v>312</v>
      </c>
      <c r="F493" s="162" t="s">
        <v>2591</v>
      </c>
      <c r="H493" s="163">
        <v>25.640999999999998</v>
      </c>
      <c r="I493" s="164"/>
      <c r="L493" s="160"/>
      <c r="M493" s="165"/>
      <c r="T493" s="166"/>
      <c r="AT493" s="161" t="s">
        <v>312</v>
      </c>
      <c r="AU493" s="161" t="s">
        <v>89</v>
      </c>
      <c r="AV493" s="12" t="s">
        <v>89</v>
      </c>
      <c r="AW493" s="12" t="s">
        <v>3</v>
      </c>
      <c r="AX493" s="12" t="s">
        <v>86</v>
      </c>
      <c r="AY493" s="161" t="s">
        <v>151</v>
      </c>
    </row>
    <row r="494" spans="2:65" s="1" customFormat="1" ht="16.5" customHeight="1">
      <c r="B494" s="136"/>
      <c r="C494" s="137" t="s">
        <v>1121</v>
      </c>
      <c r="D494" s="137" t="s">
        <v>154</v>
      </c>
      <c r="E494" s="138" t="s">
        <v>2595</v>
      </c>
      <c r="F494" s="139" t="s">
        <v>2596</v>
      </c>
      <c r="G494" s="140" t="s">
        <v>363</v>
      </c>
      <c r="H494" s="141">
        <v>13</v>
      </c>
      <c r="I494" s="142"/>
      <c r="J494" s="143">
        <f>ROUND(I494*H494,2)</f>
        <v>0</v>
      </c>
      <c r="K494" s="139" t="s">
        <v>310</v>
      </c>
      <c r="L494" s="32"/>
      <c r="M494" s="144" t="s">
        <v>1</v>
      </c>
      <c r="N494" s="145" t="s">
        <v>44</v>
      </c>
      <c r="P494" s="146">
        <f>O494*H494</f>
        <v>0</v>
      </c>
      <c r="Q494" s="146">
        <v>4.0000000000000003E-5</v>
      </c>
      <c r="R494" s="146">
        <f>Q494*H494</f>
        <v>5.2000000000000006E-4</v>
      </c>
      <c r="S494" s="146">
        <v>0</v>
      </c>
      <c r="T494" s="147">
        <f>S494*H494</f>
        <v>0</v>
      </c>
      <c r="AR494" s="148" t="s">
        <v>216</v>
      </c>
      <c r="AT494" s="148" t="s">
        <v>154</v>
      </c>
      <c r="AU494" s="148" t="s">
        <v>89</v>
      </c>
      <c r="AY494" s="16" t="s">
        <v>151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6" t="s">
        <v>86</v>
      </c>
      <c r="BK494" s="149">
        <f>ROUND(I494*H494,2)</f>
        <v>0</v>
      </c>
      <c r="BL494" s="16" t="s">
        <v>216</v>
      </c>
      <c r="BM494" s="148" t="s">
        <v>2597</v>
      </c>
    </row>
    <row r="495" spans="2:65" s="12" customFormat="1" ht="11.25">
      <c r="B495" s="160"/>
      <c r="D495" s="150" t="s">
        <v>312</v>
      </c>
      <c r="E495" s="161" t="s">
        <v>1</v>
      </c>
      <c r="F495" s="162" t="s">
        <v>2598</v>
      </c>
      <c r="H495" s="163">
        <v>13</v>
      </c>
      <c r="I495" s="164"/>
      <c r="L495" s="160"/>
      <c r="M495" s="165"/>
      <c r="T495" s="166"/>
      <c r="AT495" s="161" t="s">
        <v>312</v>
      </c>
      <c r="AU495" s="161" t="s">
        <v>89</v>
      </c>
      <c r="AV495" s="12" t="s">
        <v>89</v>
      </c>
      <c r="AW495" s="12" t="s">
        <v>35</v>
      </c>
      <c r="AX495" s="12" t="s">
        <v>86</v>
      </c>
      <c r="AY495" s="161" t="s">
        <v>151</v>
      </c>
    </row>
    <row r="496" spans="2:65" s="1" customFormat="1" ht="16.5" customHeight="1">
      <c r="B496" s="136"/>
      <c r="C496" s="174" t="s">
        <v>1126</v>
      </c>
      <c r="D496" s="174" t="s">
        <v>374</v>
      </c>
      <c r="E496" s="175" t="s">
        <v>2599</v>
      </c>
      <c r="F496" s="176" t="s">
        <v>2600</v>
      </c>
      <c r="G496" s="177" t="s">
        <v>363</v>
      </c>
      <c r="H496" s="178">
        <v>15.872999999999999</v>
      </c>
      <c r="I496" s="179"/>
      <c r="J496" s="180">
        <f>ROUND(I496*H496,2)</f>
        <v>0</v>
      </c>
      <c r="K496" s="176" t="s">
        <v>310</v>
      </c>
      <c r="L496" s="181"/>
      <c r="M496" s="182" t="s">
        <v>1</v>
      </c>
      <c r="N496" s="183" t="s">
        <v>44</v>
      </c>
      <c r="P496" s="146">
        <f>O496*H496</f>
        <v>0</v>
      </c>
      <c r="Q496" s="146">
        <v>2.9999999999999997E-4</v>
      </c>
      <c r="R496" s="146">
        <f>Q496*H496</f>
        <v>4.7618999999999995E-3</v>
      </c>
      <c r="S496" s="146">
        <v>0</v>
      </c>
      <c r="T496" s="147">
        <f>S496*H496</f>
        <v>0</v>
      </c>
      <c r="AR496" s="148" t="s">
        <v>464</v>
      </c>
      <c r="AT496" s="148" t="s">
        <v>374</v>
      </c>
      <c r="AU496" s="148" t="s">
        <v>89</v>
      </c>
      <c r="AY496" s="16" t="s">
        <v>151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6" t="s">
        <v>86</v>
      </c>
      <c r="BK496" s="149">
        <f>ROUND(I496*H496,2)</f>
        <v>0</v>
      </c>
      <c r="BL496" s="16" t="s">
        <v>216</v>
      </c>
      <c r="BM496" s="148" t="s">
        <v>2601</v>
      </c>
    </row>
    <row r="497" spans="2:65" s="12" customFormat="1" ht="11.25">
      <c r="B497" s="160"/>
      <c r="D497" s="150" t="s">
        <v>312</v>
      </c>
      <c r="F497" s="162" t="s">
        <v>2602</v>
      </c>
      <c r="H497" s="163">
        <v>15.872999999999999</v>
      </c>
      <c r="I497" s="164"/>
      <c r="L497" s="160"/>
      <c r="M497" s="165"/>
      <c r="T497" s="166"/>
      <c r="AT497" s="161" t="s">
        <v>312</v>
      </c>
      <c r="AU497" s="161" t="s">
        <v>89</v>
      </c>
      <c r="AV497" s="12" t="s">
        <v>89</v>
      </c>
      <c r="AW497" s="12" t="s">
        <v>3</v>
      </c>
      <c r="AX497" s="12" t="s">
        <v>86</v>
      </c>
      <c r="AY497" s="161" t="s">
        <v>151</v>
      </c>
    </row>
    <row r="498" spans="2:65" s="1" customFormat="1" ht="16.5" customHeight="1">
      <c r="B498" s="136"/>
      <c r="C498" s="137" t="s">
        <v>1131</v>
      </c>
      <c r="D498" s="137" t="s">
        <v>154</v>
      </c>
      <c r="E498" s="138" t="s">
        <v>2603</v>
      </c>
      <c r="F498" s="139" t="s">
        <v>2604</v>
      </c>
      <c r="G498" s="140" t="s">
        <v>363</v>
      </c>
      <c r="H498" s="141">
        <v>13</v>
      </c>
      <c r="I498" s="142"/>
      <c r="J498" s="143">
        <f>ROUND(I498*H498,2)</f>
        <v>0</v>
      </c>
      <c r="K498" s="139" t="s">
        <v>310</v>
      </c>
      <c r="L498" s="32"/>
      <c r="M498" s="144" t="s">
        <v>1</v>
      </c>
      <c r="N498" s="145" t="s">
        <v>44</v>
      </c>
      <c r="P498" s="146">
        <f>O498*H498</f>
        <v>0</v>
      </c>
      <c r="Q498" s="146">
        <v>0</v>
      </c>
      <c r="R498" s="146">
        <f>Q498*H498</f>
        <v>0</v>
      </c>
      <c r="S498" s="146">
        <v>0</v>
      </c>
      <c r="T498" s="147">
        <f>S498*H498</f>
        <v>0</v>
      </c>
      <c r="AR498" s="148" t="s">
        <v>216</v>
      </c>
      <c r="AT498" s="148" t="s">
        <v>154</v>
      </c>
      <c r="AU498" s="148" t="s">
        <v>89</v>
      </c>
      <c r="AY498" s="16" t="s">
        <v>151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6" t="s">
        <v>86</v>
      </c>
      <c r="BK498" s="149">
        <f>ROUND(I498*H498,2)</f>
        <v>0</v>
      </c>
      <c r="BL498" s="16" t="s">
        <v>216</v>
      </c>
      <c r="BM498" s="148" t="s">
        <v>2605</v>
      </c>
    </row>
    <row r="499" spans="2:65" s="1" customFormat="1" ht="16.5" customHeight="1">
      <c r="B499" s="136"/>
      <c r="C499" s="174" t="s">
        <v>1136</v>
      </c>
      <c r="D499" s="174" t="s">
        <v>374</v>
      </c>
      <c r="E499" s="175" t="s">
        <v>2606</v>
      </c>
      <c r="F499" s="176" t="s">
        <v>2607</v>
      </c>
      <c r="G499" s="177" t="s">
        <v>544</v>
      </c>
      <c r="H499" s="178">
        <v>1.645</v>
      </c>
      <c r="I499" s="179"/>
      <c r="J499" s="180">
        <f>ROUND(I499*H499,2)</f>
        <v>0</v>
      </c>
      <c r="K499" s="176" t="s">
        <v>310</v>
      </c>
      <c r="L499" s="181"/>
      <c r="M499" s="182" t="s">
        <v>1</v>
      </c>
      <c r="N499" s="183" t="s">
        <v>44</v>
      </c>
      <c r="P499" s="146">
        <f>O499*H499</f>
        <v>0</v>
      </c>
      <c r="Q499" s="146">
        <v>1E-3</v>
      </c>
      <c r="R499" s="146">
        <f>Q499*H499</f>
        <v>1.645E-3</v>
      </c>
      <c r="S499" s="146">
        <v>0</v>
      </c>
      <c r="T499" s="147">
        <f>S499*H499</f>
        <v>0</v>
      </c>
      <c r="AR499" s="148" t="s">
        <v>464</v>
      </c>
      <c r="AT499" s="148" t="s">
        <v>374</v>
      </c>
      <c r="AU499" s="148" t="s">
        <v>89</v>
      </c>
      <c r="AY499" s="16" t="s">
        <v>151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6" t="s">
        <v>86</v>
      </c>
      <c r="BK499" s="149">
        <f>ROUND(I499*H499,2)</f>
        <v>0</v>
      </c>
      <c r="BL499" s="16" t="s">
        <v>216</v>
      </c>
      <c r="BM499" s="148" t="s">
        <v>2608</v>
      </c>
    </row>
    <row r="500" spans="2:65" s="12" customFormat="1" ht="11.25">
      <c r="B500" s="160"/>
      <c r="D500" s="150" t="s">
        <v>312</v>
      </c>
      <c r="F500" s="162" t="s">
        <v>2609</v>
      </c>
      <c r="H500" s="163">
        <v>1.645</v>
      </c>
      <c r="I500" s="164"/>
      <c r="L500" s="160"/>
      <c r="M500" s="165"/>
      <c r="T500" s="166"/>
      <c r="AT500" s="161" t="s">
        <v>312</v>
      </c>
      <c r="AU500" s="161" t="s">
        <v>89</v>
      </c>
      <c r="AV500" s="12" t="s">
        <v>89</v>
      </c>
      <c r="AW500" s="12" t="s">
        <v>3</v>
      </c>
      <c r="AX500" s="12" t="s">
        <v>86</v>
      </c>
      <c r="AY500" s="161" t="s">
        <v>151</v>
      </c>
    </row>
    <row r="501" spans="2:65" s="1" customFormat="1" ht="16.5" customHeight="1">
      <c r="B501" s="136"/>
      <c r="C501" s="137" t="s">
        <v>1140</v>
      </c>
      <c r="D501" s="137" t="s">
        <v>154</v>
      </c>
      <c r="E501" s="138" t="s">
        <v>2610</v>
      </c>
      <c r="F501" s="139" t="s">
        <v>2611</v>
      </c>
      <c r="G501" s="140" t="s">
        <v>363</v>
      </c>
      <c r="H501" s="141">
        <v>35</v>
      </c>
      <c r="I501" s="142"/>
      <c r="J501" s="143">
        <f>ROUND(I501*H501,2)</f>
        <v>0</v>
      </c>
      <c r="K501" s="139" t="s">
        <v>310</v>
      </c>
      <c r="L501" s="32"/>
      <c r="M501" s="144" t="s">
        <v>1</v>
      </c>
      <c r="N501" s="145" t="s">
        <v>44</v>
      </c>
      <c r="P501" s="146">
        <f>O501*H501</f>
        <v>0</v>
      </c>
      <c r="Q501" s="146">
        <v>1.8000000000000001E-4</v>
      </c>
      <c r="R501" s="146">
        <f>Q501*H501</f>
        <v>6.3E-3</v>
      </c>
      <c r="S501" s="146">
        <v>0</v>
      </c>
      <c r="T501" s="147">
        <f>S501*H501</f>
        <v>0</v>
      </c>
      <c r="AR501" s="148" t="s">
        <v>216</v>
      </c>
      <c r="AT501" s="148" t="s">
        <v>154</v>
      </c>
      <c r="AU501" s="148" t="s">
        <v>89</v>
      </c>
      <c r="AY501" s="16" t="s">
        <v>151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16" t="s">
        <v>86</v>
      </c>
      <c r="BK501" s="149">
        <f>ROUND(I501*H501,2)</f>
        <v>0</v>
      </c>
      <c r="BL501" s="16" t="s">
        <v>216</v>
      </c>
      <c r="BM501" s="148" t="s">
        <v>2612</v>
      </c>
    </row>
    <row r="502" spans="2:65" s="12" customFormat="1" ht="11.25">
      <c r="B502" s="160"/>
      <c r="D502" s="150" t="s">
        <v>312</v>
      </c>
      <c r="E502" s="161" t="s">
        <v>1</v>
      </c>
      <c r="F502" s="162" t="s">
        <v>2613</v>
      </c>
      <c r="H502" s="163">
        <v>35</v>
      </c>
      <c r="I502" s="164"/>
      <c r="L502" s="160"/>
      <c r="M502" s="165"/>
      <c r="T502" s="166"/>
      <c r="AT502" s="161" t="s">
        <v>312</v>
      </c>
      <c r="AU502" s="161" t="s">
        <v>89</v>
      </c>
      <c r="AV502" s="12" t="s">
        <v>89</v>
      </c>
      <c r="AW502" s="12" t="s">
        <v>35</v>
      </c>
      <c r="AX502" s="12" t="s">
        <v>86</v>
      </c>
      <c r="AY502" s="161" t="s">
        <v>151</v>
      </c>
    </row>
    <row r="503" spans="2:65" s="1" customFormat="1" ht="16.5" customHeight="1">
      <c r="B503" s="136"/>
      <c r="C503" s="174" t="s">
        <v>1144</v>
      </c>
      <c r="D503" s="174" t="s">
        <v>374</v>
      </c>
      <c r="E503" s="175" t="s">
        <v>2614</v>
      </c>
      <c r="F503" s="176" t="s">
        <v>2615</v>
      </c>
      <c r="G503" s="177" t="s">
        <v>363</v>
      </c>
      <c r="H503" s="178">
        <v>42.734999999999999</v>
      </c>
      <c r="I503" s="179"/>
      <c r="J503" s="180">
        <f>ROUND(I503*H503,2)</f>
        <v>0</v>
      </c>
      <c r="K503" s="176" t="s">
        <v>310</v>
      </c>
      <c r="L503" s="181"/>
      <c r="M503" s="182" t="s">
        <v>1</v>
      </c>
      <c r="N503" s="183" t="s">
        <v>44</v>
      </c>
      <c r="P503" s="146">
        <f>O503*H503</f>
        <v>0</v>
      </c>
      <c r="Q503" s="146">
        <v>3.7000000000000002E-3</v>
      </c>
      <c r="R503" s="146">
        <f>Q503*H503</f>
        <v>0.1581195</v>
      </c>
      <c r="S503" s="146">
        <v>0</v>
      </c>
      <c r="T503" s="147">
        <f>S503*H503</f>
        <v>0</v>
      </c>
      <c r="AR503" s="148" t="s">
        <v>464</v>
      </c>
      <c r="AT503" s="148" t="s">
        <v>374</v>
      </c>
      <c r="AU503" s="148" t="s">
        <v>89</v>
      </c>
      <c r="AY503" s="16" t="s">
        <v>151</v>
      </c>
      <c r="BE503" s="149">
        <f>IF(N503="základní",J503,0)</f>
        <v>0</v>
      </c>
      <c r="BF503" s="149">
        <f>IF(N503="snížená",J503,0)</f>
        <v>0</v>
      </c>
      <c r="BG503" s="149">
        <f>IF(N503="zákl. přenesená",J503,0)</f>
        <v>0</v>
      </c>
      <c r="BH503" s="149">
        <f>IF(N503="sníž. přenesená",J503,0)</f>
        <v>0</v>
      </c>
      <c r="BI503" s="149">
        <f>IF(N503="nulová",J503,0)</f>
        <v>0</v>
      </c>
      <c r="BJ503" s="16" t="s">
        <v>86</v>
      </c>
      <c r="BK503" s="149">
        <f>ROUND(I503*H503,2)</f>
        <v>0</v>
      </c>
      <c r="BL503" s="16" t="s">
        <v>216</v>
      </c>
      <c r="BM503" s="148" t="s">
        <v>2616</v>
      </c>
    </row>
    <row r="504" spans="2:65" s="12" customFormat="1" ht="11.25">
      <c r="B504" s="160"/>
      <c r="D504" s="150" t="s">
        <v>312</v>
      </c>
      <c r="F504" s="162" t="s">
        <v>2617</v>
      </c>
      <c r="H504" s="163">
        <v>42.734999999999999</v>
      </c>
      <c r="I504" s="164"/>
      <c r="L504" s="160"/>
      <c r="M504" s="165"/>
      <c r="T504" s="166"/>
      <c r="AT504" s="161" t="s">
        <v>312</v>
      </c>
      <c r="AU504" s="161" t="s">
        <v>89</v>
      </c>
      <c r="AV504" s="12" t="s">
        <v>89</v>
      </c>
      <c r="AW504" s="12" t="s">
        <v>3</v>
      </c>
      <c r="AX504" s="12" t="s">
        <v>86</v>
      </c>
      <c r="AY504" s="161" t="s">
        <v>151</v>
      </c>
    </row>
    <row r="505" spans="2:65" s="11" customFormat="1" ht="22.9" customHeight="1">
      <c r="B505" s="124"/>
      <c r="D505" s="125" t="s">
        <v>78</v>
      </c>
      <c r="E505" s="134" t="s">
        <v>2618</v>
      </c>
      <c r="F505" s="134" t="s">
        <v>2619</v>
      </c>
      <c r="I505" s="127"/>
      <c r="J505" s="135">
        <f>BK505</f>
        <v>0</v>
      </c>
      <c r="L505" s="124"/>
      <c r="M505" s="129"/>
      <c r="P505" s="130">
        <f>SUM(P506:P507)</f>
        <v>0</v>
      </c>
      <c r="R505" s="130">
        <f>SUM(R506:R507)</f>
        <v>0</v>
      </c>
      <c r="T505" s="131">
        <f>SUM(T506:T507)</f>
        <v>0.26751999999999998</v>
      </c>
      <c r="AR505" s="125" t="s">
        <v>89</v>
      </c>
      <c r="AT505" s="132" t="s">
        <v>78</v>
      </c>
      <c r="AU505" s="132" t="s">
        <v>86</v>
      </c>
      <c r="AY505" s="125" t="s">
        <v>151</v>
      </c>
      <c r="BK505" s="133">
        <f>SUM(BK506:BK507)</f>
        <v>0</v>
      </c>
    </row>
    <row r="506" spans="2:65" s="1" customFormat="1" ht="16.5" customHeight="1">
      <c r="B506" s="136"/>
      <c r="C506" s="137" t="s">
        <v>2002</v>
      </c>
      <c r="D506" s="137" t="s">
        <v>154</v>
      </c>
      <c r="E506" s="138" t="s">
        <v>2620</v>
      </c>
      <c r="F506" s="139" t="s">
        <v>2621</v>
      </c>
      <c r="G506" s="140" t="s">
        <v>363</v>
      </c>
      <c r="H506" s="141">
        <v>83.6</v>
      </c>
      <c r="I506" s="142"/>
      <c r="J506" s="143">
        <f>ROUND(I506*H506,2)</f>
        <v>0</v>
      </c>
      <c r="K506" s="139" t="s">
        <v>310</v>
      </c>
      <c r="L506" s="32"/>
      <c r="M506" s="144" t="s">
        <v>1</v>
      </c>
      <c r="N506" s="145" t="s">
        <v>44</v>
      </c>
      <c r="P506" s="146">
        <f>O506*H506</f>
        <v>0</v>
      </c>
      <c r="Q506" s="146">
        <v>0</v>
      </c>
      <c r="R506" s="146">
        <f>Q506*H506</f>
        <v>0</v>
      </c>
      <c r="S506" s="146">
        <v>3.2000000000000002E-3</v>
      </c>
      <c r="T506" s="147">
        <f>S506*H506</f>
        <v>0.26751999999999998</v>
      </c>
      <c r="AR506" s="148" t="s">
        <v>216</v>
      </c>
      <c r="AT506" s="148" t="s">
        <v>154</v>
      </c>
      <c r="AU506" s="148" t="s">
        <v>89</v>
      </c>
      <c r="AY506" s="16" t="s">
        <v>151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6" t="s">
        <v>86</v>
      </c>
      <c r="BK506" s="149">
        <f>ROUND(I506*H506,2)</f>
        <v>0</v>
      </c>
      <c r="BL506" s="16" t="s">
        <v>216</v>
      </c>
      <c r="BM506" s="148" t="s">
        <v>2622</v>
      </c>
    </row>
    <row r="507" spans="2:65" s="12" customFormat="1" ht="11.25">
      <c r="B507" s="160"/>
      <c r="D507" s="150" t="s">
        <v>312</v>
      </c>
      <c r="E507" s="161" t="s">
        <v>1</v>
      </c>
      <c r="F507" s="162" t="s">
        <v>2623</v>
      </c>
      <c r="H507" s="163">
        <v>83.6</v>
      </c>
      <c r="I507" s="164"/>
      <c r="L507" s="160"/>
      <c r="M507" s="165"/>
      <c r="T507" s="166"/>
      <c r="AT507" s="161" t="s">
        <v>312</v>
      </c>
      <c r="AU507" s="161" t="s">
        <v>89</v>
      </c>
      <c r="AV507" s="12" t="s">
        <v>89</v>
      </c>
      <c r="AW507" s="12" t="s">
        <v>35</v>
      </c>
      <c r="AX507" s="12" t="s">
        <v>86</v>
      </c>
      <c r="AY507" s="161" t="s">
        <v>151</v>
      </c>
    </row>
    <row r="508" spans="2:65" s="11" customFormat="1" ht="22.9" customHeight="1">
      <c r="B508" s="124"/>
      <c r="D508" s="125" t="s">
        <v>78</v>
      </c>
      <c r="E508" s="134" t="s">
        <v>2624</v>
      </c>
      <c r="F508" s="134" t="s">
        <v>2625</v>
      </c>
      <c r="I508" s="127"/>
      <c r="J508" s="135">
        <f>BK508</f>
        <v>0</v>
      </c>
      <c r="L508" s="124"/>
      <c r="M508" s="129"/>
      <c r="P508" s="130">
        <f>SUM(P509:P510)</f>
        <v>0</v>
      </c>
      <c r="R508" s="130">
        <f>SUM(R509:R510)</f>
        <v>0</v>
      </c>
      <c r="T508" s="131">
        <f>SUM(T509:T510)</f>
        <v>0.60000000000000009</v>
      </c>
      <c r="AR508" s="125" t="s">
        <v>89</v>
      </c>
      <c r="AT508" s="132" t="s">
        <v>78</v>
      </c>
      <c r="AU508" s="132" t="s">
        <v>86</v>
      </c>
      <c r="AY508" s="125" t="s">
        <v>151</v>
      </c>
      <c r="BK508" s="133">
        <f>SUM(BK509:BK510)</f>
        <v>0</v>
      </c>
    </row>
    <row r="509" spans="2:65" s="1" customFormat="1" ht="16.5" customHeight="1">
      <c r="B509" s="136"/>
      <c r="C509" s="137" t="s">
        <v>2006</v>
      </c>
      <c r="D509" s="137" t="s">
        <v>154</v>
      </c>
      <c r="E509" s="138" t="s">
        <v>2626</v>
      </c>
      <c r="F509" s="139" t="s">
        <v>2627</v>
      </c>
      <c r="G509" s="140" t="s">
        <v>363</v>
      </c>
      <c r="H509" s="141">
        <v>3</v>
      </c>
      <c r="I509" s="142"/>
      <c r="J509" s="143">
        <f>ROUND(I509*H509,2)</f>
        <v>0</v>
      </c>
      <c r="K509" s="139" t="s">
        <v>310</v>
      </c>
      <c r="L509" s="32"/>
      <c r="M509" s="144" t="s">
        <v>1</v>
      </c>
      <c r="N509" s="145" t="s">
        <v>44</v>
      </c>
      <c r="P509" s="146">
        <f>O509*H509</f>
        <v>0</v>
      </c>
      <c r="Q509" s="146">
        <v>0</v>
      </c>
      <c r="R509" s="146">
        <f>Q509*H509</f>
        <v>0</v>
      </c>
      <c r="S509" s="146">
        <v>0.2</v>
      </c>
      <c r="T509" s="147">
        <f>S509*H509</f>
        <v>0.60000000000000009</v>
      </c>
      <c r="AR509" s="148" t="s">
        <v>216</v>
      </c>
      <c r="AT509" s="148" t="s">
        <v>154</v>
      </c>
      <c r="AU509" s="148" t="s">
        <v>89</v>
      </c>
      <c r="AY509" s="16" t="s">
        <v>151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16" t="s">
        <v>86</v>
      </c>
      <c r="BK509" s="149">
        <f>ROUND(I509*H509,2)</f>
        <v>0</v>
      </c>
      <c r="BL509" s="16" t="s">
        <v>216</v>
      </c>
      <c r="BM509" s="148" t="s">
        <v>2628</v>
      </c>
    </row>
    <row r="510" spans="2:65" s="12" customFormat="1" ht="11.25">
      <c r="B510" s="160"/>
      <c r="D510" s="150" t="s">
        <v>312</v>
      </c>
      <c r="E510" s="161" t="s">
        <v>1</v>
      </c>
      <c r="F510" s="162" t="s">
        <v>2629</v>
      </c>
      <c r="H510" s="163">
        <v>3</v>
      </c>
      <c r="I510" s="164"/>
      <c r="L510" s="160"/>
      <c r="M510" s="165"/>
      <c r="T510" s="166"/>
      <c r="AT510" s="161" t="s">
        <v>312</v>
      </c>
      <c r="AU510" s="161" t="s">
        <v>89</v>
      </c>
      <c r="AV510" s="12" t="s">
        <v>89</v>
      </c>
      <c r="AW510" s="12" t="s">
        <v>35</v>
      </c>
      <c r="AX510" s="12" t="s">
        <v>86</v>
      </c>
      <c r="AY510" s="161" t="s">
        <v>151</v>
      </c>
    </row>
    <row r="511" spans="2:65" s="11" customFormat="1" ht="22.9" customHeight="1">
      <c r="B511" s="124"/>
      <c r="D511" s="125" t="s">
        <v>78</v>
      </c>
      <c r="E511" s="134" t="s">
        <v>2630</v>
      </c>
      <c r="F511" s="134" t="s">
        <v>2631</v>
      </c>
      <c r="I511" s="127"/>
      <c r="J511" s="135">
        <f>BK511</f>
        <v>0</v>
      </c>
      <c r="L511" s="124"/>
      <c r="M511" s="129"/>
      <c r="P511" s="130">
        <f>SUM(P512:P513)</f>
        <v>0</v>
      </c>
      <c r="R511" s="130">
        <f>SUM(R512:R513)</f>
        <v>7.4999999999999997E-3</v>
      </c>
      <c r="T511" s="131">
        <f>SUM(T512:T513)</f>
        <v>0</v>
      </c>
      <c r="AR511" s="125" t="s">
        <v>89</v>
      </c>
      <c r="AT511" s="132" t="s">
        <v>78</v>
      </c>
      <c r="AU511" s="132" t="s">
        <v>86</v>
      </c>
      <c r="AY511" s="125" t="s">
        <v>151</v>
      </c>
      <c r="BK511" s="133">
        <f>SUM(BK512:BK513)</f>
        <v>0</v>
      </c>
    </row>
    <row r="512" spans="2:65" s="1" customFormat="1" ht="16.5" customHeight="1">
      <c r="B512" s="136"/>
      <c r="C512" s="137" t="s">
        <v>2010</v>
      </c>
      <c r="D512" s="137" t="s">
        <v>154</v>
      </c>
      <c r="E512" s="138" t="s">
        <v>2632</v>
      </c>
      <c r="F512" s="139" t="s">
        <v>2633</v>
      </c>
      <c r="G512" s="140" t="s">
        <v>354</v>
      </c>
      <c r="H512" s="141">
        <v>5</v>
      </c>
      <c r="I512" s="142"/>
      <c r="J512" s="143">
        <f>ROUND(I512*H512,2)</f>
        <v>0</v>
      </c>
      <c r="K512" s="139" t="s">
        <v>310</v>
      </c>
      <c r="L512" s="32"/>
      <c r="M512" s="144" t="s">
        <v>1</v>
      </c>
      <c r="N512" s="145" t="s">
        <v>44</v>
      </c>
      <c r="P512" s="146">
        <f>O512*H512</f>
        <v>0</v>
      </c>
      <c r="Q512" s="146">
        <v>1.5E-3</v>
      </c>
      <c r="R512" s="146">
        <f>Q512*H512</f>
        <v>7.4999999999999997E-3</v>
      </c>
      <c r="S512" s="146">
        <v>0</v>
      </c>
      <c r="T512" s="147">
        <f>S512*H512</f>
        <v>0</v>
      </c>
      <c r="AR512" s="148" t="s">
        <v>216</v>
      </c>
      <c r="AT512" s="148" t="s">
        <v>154</v>
      </c>
      <c r="AU512" s="148" t="s">
        <v>89</v>
      </c>
      <c r="AY512" s="16" t="s">
        <v>151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6" t="s">
        <v>86</v>
      </c>
      <c r="BK512" s="149">
        <f>ROUND(I512*H512,2)</f>
        <v>0</v>
      </c>
      <c r="BL512" s="16" t="s">
        <v>216</v>
      </c>
      <c r="BM512" s="148" t="s">
        <v>2634</v>
      </c>
    </row>
    <row r="513" spans="2:65" s="12" customFormat="1" ht="11.25">
      <c r="B513" s="160"/>
      <c r="D513" s="150" t="s">
        <v>312</v>
      </c>
      <c r="E513" s="161" t="s">
        <v>1</v>
      </c>
      <c r="F513" s="162" t="s">
        <v>2635</v>
      </c>
      <c r="H513" s="163">
        <v>5</v>
      </c>
      <c r="I513" s="164"/>
      <c r="L513" s="160"/>
      <c r="M513" s="165"/>
      <c r="T513" s="166"/>
      <c r="AT513" s="161" t="s">
        <v>312</v>
      </c>
      <c r="AU513" s="161" t="s">
        <v>89</v>
      </c>
      <c r="AV513" s="12" t="s">
        <v>89</v>
      </c>
      <c r="AW513" s="12" t="s">
        <v>35</v>
      </c>
      <c r="AX513" s="12" t="s">
        <v>86</v>
      </c>
      <c r="AY513" s="161" t="s">
        <v>151</v>
      </c>
    </row>
    <row r="514" spans="2:65" s="11" customFormat="1" ht="22.9" customHeight="1">
      <c r="B514" s="124"/>
      <c r="D514" s="125" t="s">
        <v>78</v>
      </c>
      <c r="E514" s="134" t="s">
        <v>2636</v>
      </c>
      <c r="F514" s="134" t="s">
        <v>2637</v>
      </c>
      <c r="I514" s="127"/>
      <c r="J514" s="135">
        <f>BK514</f>
        <v>0</v>
      </c>
      <c r="L514" s="124"/>
      <c r="M514" s="129"/>
      <c r="P514" s="130">
        <f>SUM(P515:P518)</f>
        <v>0</v>
      </c>
      <c r="R514" s="130">
        <f>SUM(R515:R518)</f>
        <v>4.1272000000000003E-2</v>
      </c>
      <c r="T514" s="131">
        <f>SUM(T515:T518)</f>
        <v>0</v>
      </c>
      <c r="AR514" s="125" t="s">
        <v>89</v>
      </c>
      <c r="AT514" s="132" t="s">
        <v>78</v>
      </c>
      <c r="AU514" s="132" t="s">
        <v>86</v>
      </c>
      <c r="AY514" s="125" t="s">
        <v>151</v>
      </c>
      <c r="BK514" s="133">
        <f>SUM(BK515:BK518)</f>
        <v>0</v>
      </c>
    </row>
    <row r="515" spans="2:65" s="1" customFormat="1" ht="16.5" customHeight="1">
      <c r="B515" s="136"/>
      <c r="C515" s="137" t="s">
        <v>2014</v>
      </c>
      <c r="D515" s="137" t="s">
        <v>154</v>
      </c>
      <c r="E515" s="138" t="s">
        <v>2638</v>
      </c>
      <c r="F515" s="139" t="s">
        <v>2639</v>
      </c>
      <c r="G515" s="140" t="s">
        <v>349</v>
      </c>
      <c r="H515" s="141">
        <v>6.8</v>
      </c>
      <c r="I515" s="142"/>
      <c r="J515" s="143">
        <f>ROUND(I515*H515,2)</f>
        <v>0</v>
      </c>
      <c r="K515" s="139" t="s">
        <v>310</v>
      </c>
      <c r="L515" s="32"/>
      <c r="M515" s="144" t="s">
        <v>1</v>
      </c>
      <c r="N515" s="145" t="s">
        <v>44</v>
      </c>
      <c r="P515" s="146">
        <f>O515*H515</f>
        <v>0</v>
      </c>
      <c r="Q515" s="146">
        <v>4.0000000000000003E-5</v>
      </c>
      <c r="R515" s="146">
        <f>Q515*H515</f>
        <v>2.72E-4</v>
      </c>
      <c r="S515" s="146">
        <v>0</v>
      </c>
      <c r="T515" s="147">
        <f>S515*H515</f>
        <v>0</v>
      </c>
      <c r="AR515" s="148" t="s">
        <v>216</v>
      </c>
      <c r="AT515" s="148" t="s">
        <v>154</v>
      </c>
      <c r="AU515" s="148" t="s">
        <v>89</v>
      </c>
      <c r="AY515" s="16" t="s">
        <v>151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6" t="s">
        <v>86</v>
      </c>
      <c r="BK515" s="149">
        <f>ROUND(I515*H515,2)</f>
        <v>0</v>
      </c>
      <c r="BL515" s="16" t="s">
        <v>216</v>
      </c>
      <c r="BM515" s="148" t="s">
        <v>2640</v>
      </c>
    </row>
    <row r="516" spans="2:65" s="12" customFormat="1" ht="11.25">
      <c r="B516" s="160"/>
      <c r="D516" s="150" t="s">
        <v>312</v>
      </c>
      <c r="E516" s="161" t="s">
        <v>1</v>
      </c>
      <c r="F516" s="162" t="s">
        <v>2641</v>
      </c>
      <c r="H516" s="163">
        <v>6.8</v>
      </c>
      <c r="I516" s="164"/>
      <c r="L516" s="160"/>
      <c r="M516" s="165"/>
      <c r="T516" s="166"/>
      <c r="AT516" s="161" t="s">
        <v>312</v>
      </c>
      <c r="AU516" s="161" t="s">
        <v>89</v>
      </c>
      <c r="AV516" s="12" t="s">
        <v>89</v>
      </c>
      <c r="AW516" s="12" t="s">
        <v>35</v>
      </c>
      <c r="AX516" s="12" t="s">
        <v>86</v>
      </c>
      <c r="AY516" s="161" t="s">
        <v>151</v>
      </c>
    </row>
    <row r="517" spans="2:65" s="1" customFormat="1" ht="16.5" customHeight="1">
      <c r="B517" s="136"/>
      <c r="C517" s="174" t="s">
        <v>2019</v>
      </c>
      <c r="D517" s="174" t="s">
        <v>374</v>
      </c>
      <c r="E517" s="175" t="s">
        <v>2642</v>
      </c>
      <c r="F517" s="176" t="s">
        <v>2643</v>
      </c>
      <c r="G517" s="177" t="s">
        <v>377</v>
      </c>
      <c r="H517" s="178">
        <v>4.1000000000000002E-2</v>
      </c>
      <c r="I517" s="179"/>
      <c r="J517" s="180">
        <f>ROUND(I517*H517,2)</f>
        <v>0</v>
      </c>
      <c r="K517" s="176" t="s">
        <v>310</v>
      </c>
      <c r="L517" s="181"/>
      <c r="M517" s="182" t="s">
        <v>1</v>
      </c>
      <c r="N517" s="183" t="s">
        <v>44</v>
      </c>
      <c r="P517" s="146">
        <f>O517*H517</f>
        <v>0</v>
      </c>
      <c r="Q517" s="146">
        <v>1</v>
      </c>
      <c r="R517" s="146">
        <f>Q517*H517</f>
        <v>4.1000000000000002E-2</v>
      </c>
      <c r="S517" s="146">
        <v>0</v>
      </c>
      <c r="T517" s="147">
        <f>S517*H517</f>
        <v>0</v>
      </c>
      <c r="AR517" s="148" t="s">
        <v>464</v>
      </c>
      <c r="AT517" s="148" t="s">
        <v>374</v>
      </c>
      <c r="AU517" s="148" t="s">
        <v>89</v>
      </c>
      <c r="AY517" s="16" t="s">
        <v>151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16" t="s">
        <v>86</v>
      </c>
      <c r="BK517" s="149">
        <f>ROUND(I517*H517,2)</f>
        <v>0</v>
      </c>
      <c r="BL517" s="16" t="s">
        <v>216</v>
      </c>
      <c r="BM517" s="148" t="s">
        <v>2644</v>
      </c>
    </row>
    <row r="518" spans="2:65" s="12" customFormat="1" ht="11.25">
      <c r="B518" s="160"/>
      <c r="D518" s="150" t="s">
        <v>312</v>
      </c>
      <c r="F518" s="162" t="s">
        <v>2645</v>
      </c>
      <c r="H518" s="163">
        <v>4.1000000000000002E-2</v>
      </c>
      <c r="I518" s="164"/>
      <c r="L518" s="160"/>
      <c r="M518" s="165"/>
      <c r="T518" s="166"/>
      <c r="AT518" s="161" t="s">
        <v>312</v>
      </c>
      <c r="AU518" s="161" t="s">
        <v>89</v>
      </c>
      <c r="AV518" s="12" t="s">
        <v>89</v>
      </c>
      <c r="AW518" s="12" t="s">
        <v>3</v>
      </c>
      <c r="AX518" s="12" t="s">
        <v>86</v>
      </c>
      <c r="AY518" s="161" t="s">
        <v>151</v>
      </c>
    </row>
    <row r="519" spans="2:65" s="11" customFormat="1" ht="22.9" customHeight="1">
      <c r="B519" s="124"/>
      <c r="D519" s="125" t="s">
        <v>78</v>
      </c>
      <c r="E519" s="134" t="s">
        <v>1409</v>
      </c>
      <c r="F519" s="134" t="s">
        <v>1410</v>
      </c>
      <c r="I519" s="127"/>
      <c r="J519" s="135">
        <f>BK519</f>
        <v>0</v>
      </c>
      <c r="L519" s="124"/>
      <c r="M519" s="129"/>
      <c r="P519" s="130">
        <f>SUM(P520:P522)</f>
        <v>0</v>
      </c>
      <c r="R519" s="130">
        <f>SUM(R520:R522)</f>
        <v>0.96368299999999996</v>
      </c>
      <c r="T519" s="131">
        <f>SUM(T520:T522)</f>
        <v>0</v>
      </c>
      <c r="AR519" s="125" t="s">
        <v>89</v>
      </c>
      <c r="AT519" s="132" t="s">
        <v>78</v>
      </c>
      <c r="AU519" s="132" t="s">
        <v>86</v>
      </c>
      <c r="AY519" s="125" t="s">
        <v>151</v>
      </c>
      <c r="BK519" s="133">
        <f>SUM(BK520:BK522)</f>
        <v>0</v>
      </c>
    </row>
    <row r="520" spans="2:65" s="1" customFormat="1" ht="16.5" customHeight="1">
      <c r="B520" s="136"/>
      <c r="C520" s="137" t="s">
        <v>2024</v>
      </c>
      <c r="D520" s="137" t="s">
        <v>154</v>
      </c>
      <c r="E520" s="138" t="s">
        <v>1411</v>
      </c>
      <c r="F520" s="139" t="s">
        <v>1412</v>
      </c>
      <c r="G520" s="140" t="s">
        <v>363</v>
      </c>
      <c r="H520" s="141">
        <v>196.67</v>
      </c>
      <c r="I520" s="142"/>
      <c r="J520" s="143">
        <f>ROUND(I520*H520,2)</f>
        <v>0</v>
      </c>
      <c r="K520" s="139" t="s">
        <v>310</v>
      </c>
      <c r="L520" s="32"/>
      <c r="M520" s="144" t="s">
        <v>1</v>
      </c>
      <c r="N520" s="145" t="s">
        <v>44</v>
      </c>
      <c r="P520" s="146">
        <f>O520*H520</f>
        <v>0</v>
      </c>
      <c r="Q520" s="146">
        <v>0</v>
      </c>
      <c r="R520" s="146">
        <f>Q520*H520</f>
        <v>0</v>
      </c>
      <c r="S520" s="146">
        <v>0</v>
      </c>
      <c r="T520" s="147">
        <f>S520*H520</f>
        <v>0</v>
      </c>
      <c r="AR520" s="148" t="s">
        <v>216</v>
      </c>
      <c r="AT520" s="148" t="s">
        <v>154</v>
      </c>
      <c r="AU520" s="148" t="s">
        <v>89</v>
      </c>
      <c r="AY520" s="16" t="s">
        <v>151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6" t="s">
        <v>86</v>
      </c>
      <c r="BK520" s="149">
        <f>ROUND(I520*H520,2)</f>
        <v>0</v>
      </c>
      <c r="BL520" s="16" t="s">
        <v>216</v>
      </c>
      <c r="BM520" s="148" t="s">
        <v>2646</v>
      </c>
    </row>
    <row r="521" spans="2:65" s="12" customFormat="1" ht="11.25">
      <c r="B521" s="160"/>
      <c r="D521" s="150" t="s">
        <v>312</v>
      </c>
      <c r="E521" s="161" t="s">
        <v>1</v>
      </c>
      <c r="F521" s="162" t="s">
        <v>2647</v>
      </c>
      <c r="H521" s="163">
        <v>196.67</v>
      </c>
      <c r="I521" s="164"/>
      <c r="L521" s="160"/>
      <c r="M521" s="165"/>
      <c r="T521" s="166"/>
      <c r="AT521" s="161" t="s">
        <v>312</v>
      </c>
      <c r="AU521" s="161" t="s">
        <v>89</v>
      </c>
      <c r="AV521" s="12" t="s">
        <v>89</v>
      </c>
      <c r="AW521" s="12" t="s">
        <v>35</v>
      </c>
      <c r="AX521" s="12" t="s">
        <v>86</v>
      </c>
      <c r="AY521" s="161" t="s">
        <v>151</v>
      </c>
    </row>
    <row r="522" spans="2:65" s="1" customFormat="1" ht="16.5" customHeight="1">
      <c r="B522" s="136"/>
      <c r="C522" s="174" t="s">
        <v>2029</v>
      </c>
      <c r="D522" s="174" t="s">
        <v>374</v>
      </c>
      <c r="E522" s="175" t="s">
        <v>1415</v>
      </c>
      <c r="F522" s="176" t="s">
        <v>1416</v>
      </c>
      <c r="G522" s="177" t="s">
        <v>363</v>
      </c>
      <c r="H522" s="178">
        <v>196.67</v>
      </c>
      <c r="I522" s="179"/>
      <c r="J522" s="180">
        <f>ROUND(I522*H522,2)</f>
        <v>0</v>
      </c>
      <c r="K522" s="176" t="s">
        <v>310</v>
      </c>
      <c r="L522" s="181"/>
      <c r="M522" s="182" t="s">
        <v>1</v>
      </c>
      <c r="N522" s="183" t="s">
        <v>44</v>
      </c>
      <c r="P522" s="146">
        <f>O522*H522</f>
        <v>0</v>
      </c>
      <c r="Q522" s="146">
        <v>4.8999999999999998E-3</v>
      </c>
      <c r="R522" s="146">
        <f>Q522*H522</f>
        <v>0.96368299999999996</v>
      </c>
      <c r="S522" s="146">
        <v>0</v>
      </c>
      <c r="T522" s="147">
        <f>S522*H522</f>
        <v>0</v>
      </c>
      <c r="AR522" s="148" t="s">
        <v>464</v>
      </c>
      <c r="AT522" s="148" t="s">
        <v>374</v>
      </c>
      <c r="AU522" s="148" t="s">
        <v>89</v>
      </c>
      <c r="AY522" s="16" t="s">
        <v>151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6" t="s">
        <v>86</v>
      </c>
      <c r="BK522" s="149">
        <f>ROUND(I522*H522,2)</f>
        <v>0</v>
      </c>
      <c r="BL522" s="16" t="s">
        <v>216</v>
      </c>
      <c r="BM522" s="148" t="s">
        <v>2648</v>
      </c>
    </row>
    <row r="523" spans="2:65" s="11" customFormat="1" ht="22.9" customHeight="1">
      <c r="B523" s="124"/>
      <c r="D523" s="125" t="s">
        <v>78</v>
      </c>
      <c r="E523" s="134" t="s">
        <v>969</v>
      </c>
      <c r="F523" s="134" t="s">
        <v>970</v>
      </c>
      <c r="I523" s="127"/>
      <c r="J523" s="135">
        <f>BK523</f>
        <v>0</v>
      </c>
      <c r="L523" s="124"/>
      <c r="M523" s="129"/>
      <c r="P523" s="130">
        <f>SUM(P524:P546)</f>
        <v>0</v>
      </c>
      <c r="R523" s="130">
        <f>SUM(R524:R546)</f>
        <v>9.4100000000000003E-2</v>
      </c>
      <c r="T523" s="131">
        <f>SUM(T524:T546)</f>
        <v>0.2</v>
      </c>
      <c r="AR523" s="125" t="s">
        <v>89</v>
      </c>
      <c r="AT523" s="132" t="s">
        <v>78</v>
      </c>
      <c r="AU523" s="132" t="s">
        <v>86</v>
      </c>
      <c r="AY523" s="125" t="s">
        <v>151</v>
      </c>
      <c r="BK523" s="133">
        <f>SUM(BK524:BK546)</f>
        <v>0</v>
      </c>
    </row>
    <row r="524" spans="2:65" s="1" customFormat="1" ht="16.5" customHeight="1">
      <c r="B524" s="136"/>
      <c r="C524" s="137" t="s">
        <v>2034</v>
      </c>
      <c r="D524" s="137" t="s">
        <v>154</v>
      </c>
      <c r="E524" s="138" t="s">
        <v>972</v>
      </c>
      <c r="F524" s="139" t="s">
        <v>973</v>
      </c>
      <c r="G524" s="140" t="s">
        <v>349</v>
      </c>
      <c r="H524" s="141">
        <v>89</v>
      </c>
      <c r="I524" s="142"/>
      <c r="J524" s="143">
        <f>ROUND(I524*H524,2)</f>
        <v>0</v>
      </c>
      <c r="K524" s="139" t="s">
        <v>310</v>
      </c>
      <c r="L524" s="32"/>
      <c r="M524" s="144" t="s">
        <v>1</v>
      </c>
      <c r="N524" s="145" t="s">
        <v>44</v>
      </c>
      <c r="P524" s="146">
        <f>O524*H524</f>
        <v>0</v>
      </c>
      <c r="Q524" s="146">
        <v>2.0000000000000001E-4</v>
      </c>
      <c r="R524" s="146">
        <f>Q524*H524</f>
        <v>1.78E-2</v>
      </c>
      <c r="S524" s="146">
        <v>0</v>
      </c>
      <c r="T524" s="147">
        <f>S524*H524</f>
        <v>0</v>
      </c>
      <c r="AR524" s="148" t="s">
        <v>216</v>
      </c>
      <c r="AT524" s="148" t="s">
        <v>154</v>
      </c>
      <c r="AU524" s="148" t="s">
        <v>89</v>
      </c>
      <c r="AY524" s="16" t="s">
        <v>151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6" t="s">
        <v>86</v>
      </c>
      <c r="BK524" s="149">
        <f>ROUND(I524*H524,2)</f>
        <v>0</v>
      </c>
      <c r="BL524" s="16" t="s">
        <v>216</v>
      </c>
      <c r="BM524" s="148" t="s">
        <v>2649</v>
      </c>
    </row>
    <row r="525" spans="2:65" s="12" customFormat="1" ht="11.25">
      <c r="B525" s="160"/>
      <c r="D525" s="150" t="s">
        <v>312</v>
      </c>
      <c r="E525" s="161" t="s">
        <v>1</v>
      </c>
      <c r="F525" s="162" t="s">
        <v>2650</v>
      </c>
      <c r="H525" s="163">
        <v>34</v>
      </c>
      <c r="I525" s="164"/>
      <c r="L525" s="160"/>
      <c r="M525" s="165"/>
      <c r="T525" s="166"/>
      <c r="AT525" s="161" t="s">
        <v>312</v>
      </c>
      <c r="AU525" s="161" t="s">
        <v>89</v>
      </c>
      <c r="AV525" s="12" t="s">
        <v>89</v>
      </c>
      <c r="AW525" s="12" t="s">
        <v>35</v>
      </c>
      <c r="AX525" s="12" t="s">
        <v>79</v>
      </c>
      <c r="AY525" s="161" t="s">
        <v>151</v>
      </c>
    </row>
    <row r="526" spans="2:65" s="12" customFormat="1" ht="11.25">
      <c r="B526" s="160"/>
      <c r="D526" s="150" t="s">
        <v>312</v>
      </c>
      <c r="E526" s="161" t="s">
        <v>1</v>
      </c>
      <c r="F526" s="162" t="s">
        <v>2651</v>
      </c>
      <c r="H526" s="163">
        <v>55</v>
      </c>
      <c r="I526" s="164"/>
      <c r="L526" s="160"/>
      <c r="M526" s="165"/>
      <c r="T526" s="166"/>
      <c r="AT526" s="161" t="s">
        <v>312</v>
      </c>
      <c r="AU526" s="161" t="s">
        <v>89</v>
      </c>
      <c r="AV526" s="12" t="s">
        <v>89</v>
      </c>
      <c r="AW526" s="12" t="s">
        <v>35</v>
      </c>
      <c r="AX526" s="12" t="s">
        <v>79</v>
      </c>
      <c r="AY526" s="161" t="s">
        <v>151</v>
      </c>
    </row>
    <row r="527" spans="2:65" s="13" customFormat="1" ht="11.25">
      <c r="B527" s="167"/>
      <c r="D527" s="150" t="s">
        <v>312</v>
      </c>
      <c r="E527" s="168" t="s">
        <v>1</v>
      </c>
      <c r="F527" s="169" t="s">
        <v>320</v>
      </c>
      <c r="H527" s="170">
        <v>89</v>
      </c>
      <c r="I527" s="171"/>
      <c r="L527" s="167"/>
      <c r="M527" s="172"/>
      <c r="T527" s="173"/>
      <c r="AT527" s="168" t="s">
        <v>312</v>
      </c>
      <c r="AU527" s="168" t="s">
        <v>89</v>
      </c>
      <c r="AV527" s="13" t="s">
        <v>158</v>
      </c>
      <c r="AW527" s="13" t="s">
        <v>35</v>
      </c>
      <c r="AX527" s="13" t="s">
        <v>86</v>
      </c>
      <c r="AY527" s="168" t="s">
        <v>151</v>
      </c>
    </row>
    <row r="528" spans="2:65" s="1" customFormat="1" ht="16.5" customHeight="1">
      <c r="B528" s="136"/>
      <c r="C528" s="137" t="s">
        <v>2039</v>
      </c>
      <c r="D528" s="137" t="s">
        <v>154</v>
      </c>
      <c r="E528" s="138" t="s">
        <v>2652</v>
      </c>
      <c r="F528" s="139" t="s">
        <v>2653</v>
      </c>
      <c r="G528" s="140" t="s">
        <v>544</v>
      </c>
      <c r="H528" s="141">
        <v>200</v>
      </c>
      <c r="I528" s="142"/>
      <c r="J528" s="143">
        <f>ROUND(I528*H528,2)</f>
        <v>0</v>
      </c>
      <c r="K528" s="139" t="s">
        <v>310</v>
      </c>
      <c r="L528" s="32"/>
      <c r="M528" s="144" t="s">
        <v>1</v>
      </c>
      <c r="N528" s="145" t="s">
        <v>44</v>
      </c>
      <c r="P528" s="146">
        <f>O528*H528</f>
        <v>0</v>
      </c>
      <c r="Q528" s="146">
        <v>0</v>
      </c>
      <c r="R528" s="146">
        <f>Q528*H528</f>
        <v>0</v>
      </c>
      <c r="S528" s="146">
        <v>1E-3</v>
      </c>
      <c r="T528" s="147">
        <f>S528*H528</f>
        <v>0.2</v>
      </c>
      <c r="AR528" s="148" t="s">
        <v>216</v>
      </c>
      <c r="AT528" s="148" t="s">
        <v>154</v>
      </c>
      <c r="AU528" s="148" t="s">
        <v>89</v>
      </c>
      <c r="AY528" s="16" t="s">
        <v>151</v>
      </c>
      <c r="BE528" s="149">
        <f>IF(N528="základní",J528,0)</f>
        <v>0</v>
      </c>
      <c r="BF528" s="149">
        <f>IF(N528="snížená",J528,0)</f>
        <v>0</v>
      </c>
      <c r="BG528" s="149">
        <f>IF(N528="zákl. přenesená",J528,0)</f>
        <v>0</v>
      </c>
      <c r="BH528" s="149">
        <f>IF(N528="sníž. přenesená",J528,0)</f>
        <v>0</v>
      </c>
      <c r="BI528" s="149">
        <f>IF(N528="nulová",J528,0)</f>
        <v>0</v>
      </c>
      <c r="BJ528" s="16" t="s">
        <v>86</v>
      </c>
      <c r="BK528" s="149">
        <f>ROUND(I528*H528,2)</f>
        <v>0</v>
      </c>
      <c r="BL528" s="16" t="s">
        <v>216</v>
      </c>
      <c r="BM528" s="148" t="s">
        <v>2654</v>
      </c>
    </row>
    <row r="529" spans="2:65" s="1" customFormat="1" ht="19.5">
      <c r="B529" s="32"/>
      <c r="D529" s="150" t="s">
        <v>167</v>
      </c>
      <c r="F529" s="151" t="s">
        <v>2655</v>
      </c>
      <c r="I529" s="152"/>
      <c r="L529" s="32"/>
      <c r="M529" s="153"/>
      <c r="T529" s="56"/>
      <c r="AT529" s="16" t="s">
        <v>167</v>
      </c>
      <c r="AU529" s="16" t="s">
        <v>89</v>
      </c>
    </row>
    <row r="530" spans="2:65" s="1" customFormat="1" ht="16.5" customHeight="1">
      <c r="B530" s="136"/>
      <c r="C530" s="137" t="s">
        <v>2044</v>
      </c>
      <c r="D530" s="137" t="s">
        <v>154</v>
      </c>
      <c r="E530" s="138" t="s">
        <v>978</v>
      </c>
      <c r="F530" s="139" t="s">
        <v>979</v>
      </c>
      <c r="G530" s="140" t="s">
        <v>349</v>
      </c>
      <c r="H530" s="141">
        <v>34</v>
      </c>
      <c r="I530" s="142"/>
      <c r="J530" s="143">
        <f>ROUND(I530*H530,2)</f>
        <v>0</v>
      </c>
      <c r="K530" s="139" t="s">
        <v>1</v>
      </c>
      <c r="L530" s="32"/>
      <c r="M530" s="144" t="s">
        <v>1</v>
      </c>
      <c r="N530" s="145" t="s">
        <v>44</v>
      </c>
      <c r="P530" s="146">
        <f>O530*H530</f>
        <v>0</v>
      </c>
      <c r="Q530" s="146">
        <v>0</v>
      </c>
      <c r="R530" s="146">
        <f>Q530*H530</f>
        <v>0</v>
      </c>
      <c r="S530" s="146">
        <v>0</v>
      </c>
      <c r="T530" s="147">
        <f>S530*H530</f>
        <v>0</v>
      </c>
      <c r="AR530" s="148" t="s">
        <v>216</v>
      </c>
      <c r="AT530" s="148" t="s">
        <v>154</v>
      </c>
      <c r="AU530" s="148" t="s">
        <v>89</v>
      </c>
      <c r="AY530" s="16" t="s">
        <v>151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6" t="s">
        <v>86</v>
      </c>
      <c r="BK530" s="149">
        <f>ROUND(I530*H530,2)</f>
        <v>0</v>
      </c>
      <c r="BL530" s="16" t="s">
        <v>216</v>
      </c>
      <c r="BM530" s="148" t="s">
        <v>2656</v>
      </c>
    </row>
    <row r="531" spans="2:65" s="1" customFormat="1" ht="19.5">
      <c r="B531" s="32"/>
      <c r="D531" s="150" t="s">
        <v>167</v>
      </c>
      <c r="F531" s="151" t="s">
        <v>2657</v>
      </c>
      <c r="I531" s="152"/>
      <c r="L531" s="32"/>
      <c r="M531" s="153"/>
      <c r="T531" s="56"/>
      <c r="AT531" s="16" t="s">
        <v>167</v>
      </c>
      <c r="AU531" s="16" t="s">
        <v>89</v>
      </c>
    </row>
    <row r="532" spans="2:65" s="1" customFormat="1" ht="16.5" customHeight="1">
      <c r="B532" s="136"/>
      <c r="C532" s="137" t="s">
        <v>2049</v>
      </c>
      <c r="D532" s="137" t="s">
        <v>154</v>
      </c>
      <c r="E532" s="138" t="s">
        <v>1426</v>
      </c>
      <c r="F532" s="139" t="s">
        <v>979</v>
      </c>
      <c r="G532" s="140" t="s">
        <v>349</v>
      </c>
      <c r="H532" s="141">
        <v>55</v>
      </c>
      <c r="I532" s="142"/>
      <c r="J532" s="143">
        <f>ROUND(I532*H532,2)</f>
        <v>0</v>
      </c>
      <c r="K532" s="139" t="s">
        <v>1</v>
      </c>
      <c r="L532" s="32"/>
      <c r="M532" s="144" t="s">
        <v>1</v>
      </c>
      <c r="N532" s="145" t="s">
        <v>44</v>
      </c>
      <c r="P532" s="146">
        <f>O532*H532</f>
        <v>0</v>
      </c>
      <c r="Q532" s="146">
        <v>0</v>
      </c>
      <c r="R532" s="146">
        <f>Q532*H532</f>
        <v>0</v>
      </c>
      <c r="S532" s="146">
        <v>0</v>
      </c>
      <c r="T532" s="147">
        <f>S532*H532</f>
        <v>0</v>
      </c>
      <c r="AR532" s="148" t="s">
        <v>216</v>
      </c>
      <c r="AT532" s="148" t="s">
        <v>154</v>
      </c>
      <c r="AU532" s="148" t="s">
        <v>89</v>
      </c>
      <c r="AY532" s="16" t="s">
        <v>151</v>
      </c>
      <c r="BE532" s="149">
        <f>IF(N532="základní",J532,0)</f>
        <v>0</v>
      </c>
      <c r="BF532" s="149">
        <f>IF(N532="snížená",J532,0)</f>
        <v>0</v>
      </c>
      <c r="BG532" s="149">
        <f>IF(N532="zákl. přenesená",J532,0)</f>
        <v>0</v>
      </c>
      <c r="BH532" s="149">
        <f>IF(N532="sníž. přenesená",J532,0)</f>
        <v>0</v>
      </c>
      <c r="BI532" s="149">
        <f>IF(N532="nulová",J532,0)</f>
        <v>0</v>
      </c>
      <c r="BJ532" s="16" t="s">
        <v>86</v>
      </c>
      <c r="BK532" s="149">
        <f>ROUND(I532*H532,2)</f>
        <v>0</v>
      </c>
      <c r="BL532" s="16" t="s">
        <v>216</v>
      </c>
      <c r="BM532" s="148" t="s">
        <v>2658</v>
      </c>
    </row>
    <row r="533" spans="2:65" s="1" customFormat="1" ht="19.5">
      <c r="B533" s="32"/>
      <c r="D533" s="150" t="s">
        <v>167</v>
      </c>
      <c r="F533" s="151" t="s">
        <v>2659</v>
      </c>
      <c r="I533" s="152"/>
      <c r="L533" s="32"/>
      <c r="M533" s="153"/>
      <c r="T533" s="56"/>
      <c r="AT533" s="16" t="s">
        <v>167</v>
      </c>
      <c r="AU533" s="16" t="s">
        <v>89</v>
      </c>
    </row>
    <row r="534" spans="2:65" s="1" customFormat="1" ht="16.5" customHeight="1">
      <c r="B534" s="136"/>
      <c r="C534" s="137" t="s">
        <v>2054</v>
      </c>
      <c r="D534" s="137" t="s">
        <v>154</v>
      </c>
      <c r="E534" s="138" t="s">
        <v>2660</v>
      </c>
      <c r="F534" s="139" t="s">
        <v>2661</v>
      </c>
      <c r="G534" s="140" t="s">
        <v>157</v>
      </c>
      <c r="H534" s="141">
        <v>1</v>
      </c>
      <c r="I534" s="142"/>
      <c r="J534" s="143">
        <f>ROUND(I534*H534,2)</f>
        <v>0</v>
      </c>
      <c r="K534" s="139" t="s">
        <v>1</v>
      </c>
      <c r="L534" s="32"/>
      <c r="M534" s="144" t="s">
        <v>1</v>
      </c>
      <c r="N534" s="145" t="s">
        <v>44</v>
      </c>
      <c r="P534" s="146">
        <f>O534*H534</f>
        <v>0</v>
      </c>
      <c r="Q534" s="146">
        <v>0</v>
      </c>
      <c r="R534" s="146">
        <f>Q534*H534</f>
        <v>0</v>
      </c>
      <c r="S534" s="146">
        <v>0</v>
      </c>
      <c r="T534" s="147">
        <f>S534*H534</f>
        <v>0</v>
      </c>
      <c r="AR534" s="148" t="s">
        <v>216</v>
      </c>
      <c r="AT534" s="148" t="s">
        <v>154</v>
      </c>
      <c r="AU534" s="148" t="s">
        <v>89</v>
      </c>
      <c r="AY534" s="16" t="s">
        <v>151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6" t="s">
        <v>86</v>
      </c>
      <c r="BK534" s="149">
        <f>ROUND(I534*H534,2)</f>
        <v>0</v>
      </c>
      <c r="BL534" s="16" t="s">
        <v>216</v>
      </c>
      <c r="BM534" s="148" t="s">
        <v>2662</v>
      </c>
    </row>
    <row r="535" spans="2:65" s="1" customFormat="1" ht="19.5">
      <c r="B535" s="32"/>
      <c r="D535" s="150" t="s">
        <v>167</v>
      </c>
      <c r="F535" s="151" t="s">
        <v>2663</v>
      </c>
      <c r="I535" s="152"/>
      <c r="L535" s="32"/>
      <c r="M535" s="153"/>
      <c r="T535" s="56"/>
      <c r="AT535" s="16" t="s">
        <v>167</v>
      </c>
      <c r="AU535" s="16" t="s">
        <v>89</v>
      </c>
    </row>
    <row r="536" spans="2:65" s="1" customFormat="1" ht="16.5" customHeight="1">
      <c r="B536" s="136"/>
      <c r="C536" s="137" t="s">
        <v>2058</v>
      </c>
      <c r="D536" s="137" t="s">
        <v>154</v>
      </c>
      <c r="E536" s="138" t="s">
        <v>2664</v>
      </c>
      <c r="F536" s="139" t="s">
        <v>2661</v>
      </c>
      <c r="G536" s="140" t="s">
        <v>157</v>
      </c>
      <c r="H536" s="141">
        <v>1</v>
      </c>
      <c r="I536" s="142"/>
      <c r="J536" s="143">
        <f>ROUND(I536*H536,2)</f>
        <v>0</v>
      </c>
      <c r="K536" s="139" t="s">
        <v>1</v>
      </c>
      <c r="L536" s="32"/>
      <c r="M536" s="144" t="s">
        <v>1</v>
      </c>
      <c r="N536" s="145" t="s">
        <v>44</v>
      </c>
      <c r="P536" s="146">
        <f>O536*H536</f>
        <v>0</v>
      </c>
      <c r="Q536" s="146">
        <v>0</v>
      </c>
      <c r="R536" s="146">
        <f>Q536*H536</f>
        <v>0</v>
      </c>
      <c r="S536" s="146">
        <v>0</v>
      </c>
      <c r="T536" s="147">
        <f>S536*H536</f>
        <v>0</v>
      </c>
      <c r="AR536" s="148" t="s">
        <v>216</v>
      </c>
      <c r="AT536" s="148" t="s">
        <v>154</v>
      </c>
      <c r="AU536" s="148" t="s">
        <v>89</v>
      </c>
      <c r="AY536" s="16" t="s">
        <v>151</v>
      </c>
      <c r="BE536" s="149">
        <f>IF(N536="základní",J536,0)</f>
        <v>0</v>
      </c>
      <c r="BF536" s="149">
        <f>IF(N536="snížená",J536,0)</f>
        <v>0</v>
      </c>
      <c r="BG536" s="149">
        <f>IF(N536="zákl. přenesená",J536,0)</f>
        <v>0</v>
      </c>
      <c r="BH536" s="149">
        <f>IF(N536="sníž. přenesená",J536,0)</f>
        <v>0</v>
      </c>
      <c r="BI536" s="149">
        <f>IF(N536="nulová",J536,0)</f>
        <v>0</v>
      </c>
      <c r="BJ536" s="16" t="s">
        <v>86</v>
      </c>
      <c r="BK536" s="149">
        <f>ROUND(I536*H536,2)</f>
        <v>0</v>
      </c>
      <c r="BL536" s="16" t="s">
        <v>216</v>
      </c>
      <c r="BM536" s="148" t="s">
        <v>2665</v>
      </c>
    </row>
    <row r="537" spans="2:65" s="1" customFormat="1" ht="19.5">
      <c r="B537" s="32"/>
      <c r="D537" s="150" t="s">
        <v>167</v>
      </c>
      <c r="F537" s="151" t="s">
        <v>2666</v>
      </c>
      <c r="I537" s="152"/>
      <c r="L537" s="32"/>
      <c r="M537" s="153"/>
      <c r="T537" s="56"/>
      <c r="AT537" s="16" t="s">
        <v>167</v>
      </c>
      <c r="AU537" s="16" t="s">
        <v>89</v>
      </c>
    </row>
    <row r="538" spans="2:65" s="1" customFormat="1" ht="16.5" customHeight="1">
      <c r="B538" s="136"/>
      <c r="C538" s="137" t="s">
        <v>2063</v>
      </c>
      <c r="D538" s="137" t="s">
        <v>154</v>
      </c>
      <c r="E538" s="138" t="s">
        <v>1972</v>
      </c>
      <c r="F538" s="139" t="s">
        <v>1973</v>
      </c>
      <c r="G538" s="140" t="s">
        <v>349</v>
      </c>
      <c r="H538" s="141">
        <v>8.1</v>
      </c>
      <c r="I538" s="142"/>
      <c r="J538" s="143">
        <f>ROUND(I538*H538,2)</f>
        <v>0</v>
      </c>
      <c r="K538" s="139" t="s">
        <v>310</v>
      </c>
      <c r="L538" s="32"/>
      <c r="M538" s="144" t="s">
        <v>1</v>
      </c>
      <c r="N538" s="145" t="s">
        <v>44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AR538" s="148" t="s">
        <v>216</v>
      </c>
      <c r="AT538" s="148" t="s">
        <v>154</v>
      </c>
      <c r="AU538" s="148" t="s">
        <v>89</v>
      </c>
      <c r="AY538" s="16" t="s">
        <v>151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6" t="s">
        <v>86</v>
      </c>
      <c r="BK538" s="149">
        <f>ROUND(I538*H538,2)</f>
        <v>0</v>
      </c>
      <c r="BL538" s="16" t="s">
        <v>216</v>
      </c>
      <c r="BM538" s="148" t="s">
        <v>2667</v>
      </c>
    </row>
    <row r="539" spans="2:65" s="12" customFormat="1" ht="11.25">
      <c r="B539" s="160"/>
      <c r="D539" s="150" t="s">
        <v>312</v>
      </c>
      <c r="E539" s="161" t="s">
        <v>1</v>
      </c>
      <c r="F539" s="162" t="s">
        <v>1975</v>
      </c>
      <c r="H539" s="163">
        <v>8.1</v>
      </c>
      <c r="I539" s="164"/>
      <c r="L539" s="160"/>
      <c r="M539" s="165"/>
      <c r="T539" s="166"/>
      <c r="AT539" s="161" t="s">
        <v>312</v>
      </c>
      <c r="AU539" s="161" t="s">
        <v>89</v>
      </c>
      <c r="AV539" s="12" t="s">
        <v>89</v>
      </c>
      <c r="AW539" s="12" t="s">
        <v>35</v>
      </c>
      <c r="AX539" s="12" t="s">
        <v>86</v>
      </c>
      <c r="AY539" s="161" t="s">
        <v>151</v>
      </c>
    </row>
    <row r="540" spans="2:65" s="1" customFormat="1" ht="16.5" customHeight="1">
      <c r="B540" s="136"/>
      <c r="C540" s="174" t="s">
        <v>2067</v>
      </c>
      <c r="D540" s="174" t="s">
        <v>374</v>
      </c>
      <c r="E540" s="175" t="s">
        <v>1976</v>
      </c>
      <c r="F540" s="176" t="s">
        <v>1977</v>
      </c>
      <c r="G540" s="177" t="s">
        <v>354</v>
      </c>
      <c r="H540" s="178">
        <v>3</v>
      </c>
      <c r="I540" s="179"/>
      <c r="J540" s="180">
        <f>ROUND(I540*H540,2)</f>
        <v>0</v>
      </c>
      <c r="K540" s="176" t="s">
        <v>310</v>
      </c>
      <c r="L540" s="181"/>
      <c r="M540" s="182" t="s">
        <v>1</v>
      </c>
      <c r="N540" s="183" t="s">
        <v>44</v>
      </c>
      <c r="P540" s="146">
        <f>O540*H540</f>
        <v>0</v>
      </c>
      <c r="Q540" s="146">
        <v>6.1000000000000004E-3</v>
      </c>
      <c r="R540" s="146">
        <f>Q540*H540</f>
        <v>1.83E-2</v>
      </c>
      <c r="S540" s="146">
        <v>0</v>
      </c>
      <c r="T540" s="147">
        <f>S540*H540</f>
        <v>0</v>
      </c>
      <c r="AR540" s="148" t="s">
        <v>464</v>
      </c>
      <c r="AT540" s="148" t="s">
        <v>374</v>
      </c>
      <c r="AU540" s="148" t="s">
        <v>89</v>
      </c>
      <c r="AY540" s="16" t="s">
        <v>151</v>
      </c>
      <c r="BE540" s="149">
        <f>IF(N540="základní",J540,0)</f>
        <v>0</v>
      </c>
      <c r="BF540" s="149">
        <f>IF(N540="snížená",J540,0)</f>
        <v>0</v>
      </c>
      <c r="BG540" s="149">
        <f>IF(N540="zákl. přenesená",J540,0)</f>
        <v>0</v>
      </c>
      <c r="BH540" s="149">
        <f>IF(N540="sníž. přenesená",J540,0)</f>
        <v>0</v>
      </c>
      <c r="BI540" s="149">
        <f>IF(N540="nulová",J540,0)</f>
        <v>0</v>
      </c>
      <c r="BJ540" s="16" t="s">
        <v>86</v>
      </c>
      <c r="BK540" s="149">
        <f>ROUND(I540*H540,2)</f>
        <v>0</v>
      </c>
      <c r="BL540" s="16" t="s">
        <v>216</v>
      </c>
      <c r="BM540" s="148" t="s">
        <v>2668</v>
      </c>
    </row>
    <row r="541" spans="2:65" s="1" customFormat="1" ht="16.5" customHeight="1">
      <c r="B541" s="136"/>
      <c r="C541" s="137" t="s">
        <v>2070</v>
      </c>
      <c r="D541" s="137" t="s">
        <v>154</v>
      </c>
      <c r="E541" s="138" t="s">
        <v>983</v>
      </c>
      <c r="F541" s="139" t="s">
        <v>2669</v>
      </c>
      <c r="G541" s="140" t="s">
        <v>354</v>
      </c>
      <c r="H541" s="141">
        <v>1</v>
      </c>
      <c r="I541" s="142"/>
      <c r="J541" s="143">
        <f>ROUND(I541*H541,2)</f>
        <v>0</v>
      </c>
      <c r="K541" s="139" t="s">
        <v>1</v>
      </c>
      <c r="L541" s="32"/>
      <c r="M541" s="144" t="s">
        <v>1</v>
      </c>
      <c r="N541" s="145" t="s">
        <v>44</v>
      </c>
      <c r="P541" s="146">
        <f>O541*H541</f>
        <v>0</v>
      </c>
      <c r="Q541" s="146">
        <v>1.4999999999999999E-2</v>
      </c>
      <c r="R541" s="146">
        <f>Q541*H541</f>
        <v>1.4999999999999999E-2</v>
      </c>
      <c r="S541" s="146">
        <v>0</v>
      </c>
      <c r="T541" s="147">
        <f>S541*H541</f>
        <v>0</v>
      </c>
      <c r="AR541" s="148" t="s">
        <v>216</v>
      </c>
      <c r="AT541" s="148" t="s">
        <v>154</v>
      </c>
      <c r="AU541" s="148" t="s">
        <v>89</v>
      </c>
      <c r="AY541" s="16" t="s">
        <v>151</v>
      </c>
      <c r="BE541" s="149">
        <f>IF(N541="základní",J541,0)</f>
        <v>0</v>
      </c>
      <c r="BF541" s="149">
        <f>IF(N541="snížená",J541,0)</f>
        <v>0</v>
      </c>
      <c r="BG541" s="149">
        <f>IF(N541="zákl. přenesená",J541,0)</f>
        <v>0</v>
      </c>
      <c r="BH541" s="149">
        <f>IF(N541="sníž. přenesená",J541,0)</f>
        <v>0</v>
      </c>
      <c r="BI541" s="149">
        <f>IF(N541="nulová",J541,0)</f>
        <v>0</v>
      </c>
      <c r="BJ541" s="16" t="s">
        <v>86</v>
      </c>
      <c r="BK541" s="149">
        <f>ROUND(I541*H541,2)</f>
        <v>0</v>
      </c>
      <c r="BL541" s="16" t="s">
        <v>216</v>
      </c>
      <c r="BM541" s="148" t="s">
        <v>2670</v>
      </c>
    </row>
    <row r="542" spans="2:65" s="1" customFormat="1" ht="19.5">
      <c r="B542" s="32"/>
      <c r="D542" s="150" t="s">
        <v>167</v>
      </c>
      <c r="F542" s="151" t="s">
        <v>2671</v>
      </c>
      <c r="I542" s="152"/>
      <c r="L542" s="32"/>
      <c r="M542" s="153"/>
      <c r="T542" s="56"/>
      <c r="AT542" s="16" t="s">
        <v>167</v>
      </c>
      <c r="AU542" s="16" t="s">
        <v>89</v>
      </c>
    </row>
    <row r="543" spans="2:65" s="1" customFormat="1" ht="16.5" customHeight="1">
      <c r="B543" s="136"/>
      <c r="C543" s="137" t="s">
        <v>2074</v>
      </c>
      <c r="D543" s="137" t="s">
        <v>154</v>
      </c>
      <c r="E543" s="138" t="s">
        <v>2672</v>
      </c>
      <c r="F543" s="139" t="s">
        <v>2673</v>
      </c>
      <c r="G543" s="140" t="s">
        <v>354</v>
      </c>
      <c r="H543" s="141">
        <v>1</v>
      </c>
      <c r="I543" s="142"/>
      <c r="J543" s="143">
        <f>ROUND(I543*H543,2)</f>
        <v>0</v>
      </c>
      <c r="K543" s="139" t="s">
        <v>1</v>
      </c>
      <c r="L543" s="32"/>
      <c r="M543" s="144" t="s">
        <v>1</v>
      </c>
      <c r="N543" s="145" t="s">
        <v>44</v>
      </c>
      <c r="P543" s="146">
        <f>O543*H543</f>
        <v>0</v>
      </c>
      <c r="Q543" s="146">
        <v>0.01</v>
      </c>
      <c r="R543" s="146">
        <f>Q543*H543</f>
        <v>0.01</v>
      </c>
      <c r="S543" s="146">
        <v>0</v>
      </c>
      <c r="T543" s="147">
        <f>S543*H543</f>
        <v>0</v>
      </c>
      <c r="AR543" s="148" t="s">
        <v>216</v>
      </c>
      <c r="AT543" s="148" t="s">
        <v>154</v>
      </c>
      <c r="AU543" s="148" t="s">
        <v>89</v>
      </c>
      <c r="AY543" s="16" t="s">
        <v>151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16" t="s">
        <v>86</v>
      </c>
      <c r="BK543" s="149">
        <f>ROUND(I543*H543,2)</f>
        <v>0</v>
      </c>
      <c r="BL543" s="16" t="s">
        <v>216</v>
      </c>
      <c r="BM543" s="148" t="s">
        <v>2674</v>
      </c>
    </row>
    <row r="544" spans="2:65" s="1" customFormat="1" ht="19.5">
      <c r="B544" s="32"/>
      <c r="D544" s="150" t="s">
        <v>167</v>
      </c>
      <c r="F544" s="151" t="s">
        <v>2675</v>
      </c>
      <c r="I544" s="152"/>
      <c r="L544" s="32"/>
      <c r="M544" s="153"/>
      <c r="T544" s="56"/>
      <c r="AT544" s="16" t="s">
        <v>167</v>
      </c>
      <c r="AU544" s="16" t="s">
        <v>89</v>
      </c>
    </row>
    <row r="545" spans="2:65" s="1" customFormat="1" ht="16.5" customHeight="1">
      <c r="B545" s="136"/>
      <c r="C545" s="137" t="s">
        <v>2076</v>
      </c>
      <c r="D545" s="137" t="s">
        <v>154</v>
      </c>
      <c r="E545" s="138" t="s">
        <v>1008</v>
      </c>
      <c r="F545" s="139" t="s">
        <v>2676</v>
      </c>
      <c r="G545" s="140" t="s">
        <v>354</v>
      </c>
      <c r="H545" s="141">
        <v>2</v>
      </c>
      <c r="I545" s="142"/>
      <c r="J545" s="143">
        <f>ROUND(I545*H545,2)</f>
        <v>0</v>
      </c>
      <c r="K545" s="139" t="s">
        <v>1</v>
      </c>
      <c r="L545" s="32"/>
      <c r="M545" s="144" t="s">
        <v>1</v>
      </c>
      <c r="N545" s="145" t="s">
        <v>44</v>
      </c>
      <c r="P545" s="146">
        <f>O545*H545</f>
        <v>0</v>
      </c>
      <c r="Q545" s="146">
        <v>1.6500000000000001E-2</v>
      </c>
      <c r="R545" s="146">
        <f>Q545*H545</f>
        <v>3.3000000000000002E-2</v>
      </c>
      <c r="S545" s="146">
        <v>0</v>
      </c>
      <c r="T545" s="147">
        <f>S545*H545</f>
        <v>0</v>
      </c>
      <c r="AR545" s="148" t="s">
        <v>216</v>
      </c>
      <c r="AT545" s="148" t="s">
        <v>154</v>
      </c>
      <c r="AU545" s="148" t="s">
        <v>89</v>
      </c>
      <c r="AY545" s="16" t="s">
        <v>151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16" t="s">
        <v>86</v>
      </c>
      <c r="BK545" s="149">
        <f>ROUND(I545*H545,2)</f>
        <v>0</v>
      </c>
      <c r="BL545" s="16" t="s">
        <v>216</v>
      </c>
      <c r="BM545" s="148" t="s">
        <v>2677</v>
      </c>
    </row>
    <row r="546" spans="2:65" s="1" customFormat="1" ht="19.5">
      <c r="B546" s="32"/>
      <c r="D546" s="150" t="s">
        <v>167</v>
      </c>
      <c r="F546" s="151" t="s">
        <v>2671</v>
      </c>
      <c r="I546" s="152"/>
      <c r="L546" s="32"/>
      <c r="M546" s="153"/>
      <c r="T546" s="56"/>
      <c r="AT546" s="16" t="s">
        <v>167</v>
      </c>
      <c r="AU546" s="16" t="s">
        <v>89</v>
      </c>
    </row>
    <row r="547" spans="2:65" s="11" customFormat="1" ht="25.9" customHeight="1">
      <c r="B547" s="124"/>
      <c r="D547" s="125" t="s">
        <v>78</v>
      </c>
      <c r="E547" s="126" t="s">
        <v>374</v>
      </c>
      <c r="F547" s="126" t="s">
        <v>1050</v>
      </c>
      <c r="I547" s="127"/>
      <c r="J547" s="128">
        <f>BK547</f>
        <v>0</v>
      </c>
      <c r="L547" s="124"/>
      <c r="M547" s="129"/>
      <c r="P547" s="130">
        <f>P548</f>
        <v>0</v>
      </c>
      <c r="R547" s="130">
        <f>R548</f>
        <v>0</v>
      </c>
      <c r="T547" s="131">
        <f>T548</f>
        <v>0</v>
      </c>
      <c r="AR547" s="125" t="s">
        <v>163</v>
      </c>
      <c r="AT547" s="132" t="s">
        <v>78</v>
      </c>
      <c r="AU547" s="132" t="s">
        <v>79</v>
      </c>
      <c r="AY547" s="125" t="s">
        <v>151</v>
      </c>
      <c r="BK547" s="133">
        <f>BK548</f>
        <v>0</v>
      </c>
    </row>
    <row r="548" spans="2:65" s="11" customFormat="1" ht="22.9" customHeight="1">
      <c r="B548" s="124"/>
      <c r="D548" s="125" t="s">
        <v>78</v>
      </c>
      <c r="E548" s="134" t="s">
        <v>1051</v>
      </c>
      <c r="F548" s="134" t="s">
        <v>1052</v>
      </c>
      <c r="I548" s="127"/>
      <c r="J548" s="135">
        <f>BK548</f>
        <v>0</v>
      </c>
      <c r="L548" s="124"/>
      <c r="M548" s="129"/>
      <c r="P548" s="130">
        <f>P549</f>
        <v>0</v>
      </c>
      <c r="R548" s="130">
        <f>R549</f>
        <v>0</v>
      </c>
      <c r="T548" s="131">
        <f>T549</f>
        <v>0</v>
      </c>
      <c r="AR548" s="125" t="s">
        <v>163</v>
      </c>
      <c r="AT548" s="132" t="s">
        <v>78</v>
      </c>
      <c r="AU548" s="132" t="s">
        <v>86</v>
      </c>
      <c r="AY548" s="125" t="s">
        <v>151</v>
      </c>
      <c r="BK548" s="133">
        <f>BK549</f>
        <v>0</v>
      </c>
    </row>
    <row r="549" spans="2:65" s="11" customFormat="1" ht="20.85" customHeight="1">
      <c r="B549" s="124"/>
      <c r="D549" s="125" t="s">
        <v>78</v>
      </c>
      <c r="E549" s="134" t="s">
        <v>2678</v>
      </c>
      <c r="F549" s="134" t="s">
        <v>2679</v>
      </c>
      <c r="I549" s="127"/>
      <c r="J549" s="135">
        <f>BK549</f>
        <v>0</v>
      </c>
      <c r="L549" s="124"/>
      <c r="M549" s="129"/>
      <c r="P549" s="130">
        <f>SUM(P550:P551)</f>
        <v>0</v>
      </c>
      <c r="R549" s="130">
        <f>SUM(R550:R551)</f>
        <v>0</v>
      </c>
      <c r="T549" s="131">
        <f>SUM(T550:T551)</f>
        <v>0</v>
      </c>
      <c r="AR549" s="125" t="s">
        <v>163</v>
      </c>
      <c r="AT549" s="132" t="s">
        <v>78</v>
      </c>
      <c r="AU549" s="132" t="s">
        <v>89</v>
      </c>
      <c r="AY549" s="125" t="s">
        <v>151</v>
      </c>
      <c r="BK549" s="133">
        <f>SUM(BK550:BK551)</f>
        <v>0</v>
      </c>
    </row>
    <row r="550" spans="2:65" s="1" customFormat="1" ht="16.5" customHeight="1">
      <c r="B550" s="136"/>
      <c r="C550" s="137" t="s">
        <v>2080</v>
      </c>
      <c r="D550" s="137" t="s">
        <v>154</v>
      </c>
      <c r="E550" s="138" t="s">
        <v>2680</v>
      </c>
      <c r="F550" s="139" t="s">
        <v>2681</v>
      </c>
      <c r="G550" s="140" t="s">
        <v>157</v>
      </c>
      <c r="H550" s="141">
        <v>1</v>
      </c>
      <c r="I550" s="142"/>
      <c r="J550" s="143">
        <f>ROUND(I550*H550,2)</f>
        <v>0</v>
      </c>
      <c r="K550" s="139" t="s">
        <v>1</v>
      </c>
      <c r="L550" s="32"/>
      <c r="M550" s="144" t="s">
        <v>1</v>
      </c>
      <c r="N550" s="145" t="s">
        <v>44</v>
      </c>
      <c r="P550" s="146">
        <f>O550*H550</f>
        <v>0</v>
      </c>
      <c r="Q550" s="146">
        <v>0</v>
      </c>
      <c r="R550" s="146">
        <f>Q550*H550</f>
        <v>0</v>
      </c>
      <c r="S550" s="146">
        <v>0</v>
      </c>
      <c r="T550" s="147">
        <f>S550*H550</f>
        <v>0</v>
      </c>
      <c r="AR550" s="148" t="s">
        <v>629</v>
      </c>
      <c r="AT550" s="148" t="s">
        <v>154</v>
      </c>
      <c r="AU550" s="148" t="s">
        <v>163</v>
      </c>
      <c r="AY550" s="16" t="s">
        <v>151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6" t="s">
        <v>86</v>
      </c>
      <c r="BK550" s="149">
        <f>ROUND(I550*H550,2)</f>
        <v>0</v>
      </c>
      <c r="BL550" s="16" t="s">
        <v>629</v>
      </c>
      <c r="BM550" s="148" t="s">
        <v>2682</v>
      </c>
    </row>
    <row r="551" spans="2:65" s="1" customFormat="1" ht="19.5">
      <c r="B551" s="32"/>
      <c r="D551" s="150" t="s">
        <v>167</v>
      </c>
      <c r="F551" s="151" t="s">
        <v>2683</v>
      </c>
      <c r="I551" s="152"/>
      <c r="L551" s="32"/>
      <c r="M551" s="191"/>
      <c r="N551" s="156"/>
      <c r="O551" s="156"/>
      <c r="P551" s="156"/>
      <c r="Q551" s="156"/>
      <c r="R551" s="156"/>
      <c r="S551" s="156"/>
      <c r="T551" s="192"/>
      <c r="AT551" s="16" t="s">
        <v>167</v>
      </c>
      <c r="AU551" s="16" t="s">
        <v>163</v>
      </c>
    </row>
    <row r="552" spans="2:65" s="1" customFormat="1" ht="6.95" customHeight="1">
      <c r="B552" s="44"/>
      <c r="C552" s="45"/>
      <c r="D552" s="45"/>
      <c r="E552" s="45"/>
      <c r="F552" s="45"/>
      <c r="G552" s="45"/>
      <c r="H552" s="45"/>
      <c r="I552" s="45"/>
      <c r="J552" s="45"/>
      <c r="K552" s="45"/>
      <c r="L552" s="32"/>
    </row>
  </sheetData>
  <autoFilter ref="C141:K551" xr:uid="{00000000-0009-0000-0000-000005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109</v>
      </c>
      <c r="AZ2" s="159" t="s">
        <v>2684</v>
      </c>
      <c r="BA2" s="159" t="s">
        <v>1</v>
      </c>
      <c r="BB2" s="159" t="s">
        <v>1</v>
      </c>
      <c r="BC2" s="159" t="s">
        <v>2685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s="1" customFormat="1" ht="12" customHeight="1">
      <c r="B8" s="32"/>
      <c r="D8" s="26" t="s">
        <v>123</v>
      </c>
      <c r="L8" s="32"/>
    </row>
    <row r="9" spans="2:56" s="1" customFormat="1" ht="16.5" customHeight="1">
      <c r="B9" s="32"/>
      <c r="E9" s="208" t="s">
        <v>2686</v>
      </c>
      <c r="F9" s="248"/>
      <c r="G9" s="248"/>
      <c r="H9" s="248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5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5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ROUND(J135,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ROUND((SUM(BE135:BE349)),  2)</f>
        <v>0</v>
      </c>
      <c r="I33" s="96">
        <v>0.21</v>
      </c>
      <c r="J33" s="86">
        <f>ROUND(((SUM(BE135:BE349))*I33),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ROUND((SUM(BF135:BF349)),  2)</f>
        <v>0</v>
      </c>
      <c r="I34" s="96">
        <v>0.12</v>
      </c>
      <c r="J34" s="86">
        <f>ROUND(((SUM(BF135:BF349))*I34),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ROUND((SUM(BG135:BG349)),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ROUND((SUM(BH135:BH349)),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ROUND((SUM(BI135:BI349)),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SO 04 - Silniční most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J135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286</v>
      </c>
      <c r="E97" s="110"/>
      <c r="F97" s="110"/>
      <c r="G97" s="110"/>
      <c r="H97" s="110"/>
      <c r="I97" s="110"/>
      <c r="J97" s="111">
        <f>J136</f>
        <v>0</v>
      </c>
      <c r="L97" s="108"/>
    </row>
    <row r="98" spans="2:12" s="9" customFormat="1" ht="19.899999999999999" customHeight="1">
      <c r="B98" s="112"/>
      <c r="D98" s="113" t="s">
        <v>287</v>
      </c>
      <c r="E98" s="114"/>
      <c r="F98" s="114"/>
      <c r="G98" s="114"/>
      <c r="H98" s="114"/>
      <c r="I98" s="114"/>
      <c r="J98" s="115">
        <f>J137</f>
        <v>0</v>
      </c>
      <c r="L98" s="112"/>
    </row>
    <row r="99" spans="2:12" s="9" customFormat="1" ht="19.899999999999999" customHeight="1">
      <c r="B99" s="112"/>
      <c r="D99" s="113" t="s">
        <v>288</v>
      </c>
      <c r="E99" s="114"/>
      <c r="F99" s="114"/>
      <c r="G99" s="114"/>
      <c r="H99" s="114"/>
      <c r="I99" s="114"/>
      <c r="J99" s="115">
        <f>J182</f>
        <v>0</v>
      </c>
      <c r="L99" s="112"/>
    </row>
    <row r="100" spans="2:12" s="9" customFormat="1" ht="19.899999999999999" customHeight="1">
      <c r="B100" s="112"/>
      <c r="D100" s="113" t="s">
        <v>289</v>
      </c>
      <c r="E100" s="114"/>
      <c r="F100" s="114"/>
      <c r="G100" s="114"/>
      <c r="H100" s="114"/>
      <c r="I100" s="114"/>
      <c r="J100" s="115">
        <f>J201</f>
        <v>0</v>
      </c>
      <c r="L100" s="112"/>
    </row>
    <row r="101" spans="2:12" s="9" customFormat="1" ht="19.899999999999999" customHeight="1">
      <c r="B101" s="112"/>
      <c r="D101" s="113" t="s">
        <v>290</v>
      </c>
      <c r="E101" s="114"/>
      <c r="F101" s="114"/>
      <c r="G101" s="114"/>
      <c r="H101" s="114"/>
      <c r="I101" s="114"/>
      <c r="J101" s="115">
        <f>J228</f>
        <v>0</v>
      </c>
      <c r="L101" s="112"/>
    </row>
    <row r="102" spans="2:12" s="9" customFormat="1" ht="19.899999999999999" customHeight="1">
      <c r="B102" s="112"/>
      <c r="D102" s="113" t="s">
        <v>2687</v>
      </c>
      <c r="E102" s="114"/>
      <c r="F102" s="114"/>
      <c r="G102" s="114"/>
      <c r="H102" s="114"/>
      <c r="I102" s="114"/>
      <c r="J102" s="115">
        <f>J249</f>
        <v>0</v>
      </c>
      <c r="L102" s="112"/>
    </row>
    <row r="103" spans="2:12" s="9" customFormat="1" ht="19.899999999999999" customHeight="1">
      <c r="B103" s="112"/>
      <c r="D103" s="113" t="s">
        <v>2134</v>
      </c>
      <c r="E103" s="114"/>
      <c r="F103" s="114"/>
      <c r="G103" s="114"/>
      <c r="H103" s="114"/>
      <c r="I103" s="114"/>
      <c r="J103" s="115">
        <f>J256</f>
        <v>0</v>
      </c>
      <c r="L103" s="112"/>
    </row>
    <row r="104" spans="2:12" s="9" customFormat="1" ht="19.899999999999999" customHeight="1">
      <c r="B104" s="112"/>
      <c r="D104" s="113" t="s">
        <v>291</v>
      </c>
      <c r="E104" s="114"/>
      <c r="F104" s="114"/>
      <c r="G104" s="114"/>
      <c r="H104" s="114"/>
      <c r="I104" s="114"/>
      <c r="J104" s="115">
        <f>J275</f>
        <v>0</v>
      </c>
      <c r="L104" s="112"/>
    </row>
    <row r="105" spans="2:12" s="9" customFormat="1" ht="19.899999999999999" customHeight="1">
      <c r="B105" s="112"/>
      <c r="D105" s="113" t="s">
        <v>292</v>
      </c>
      <c r="E105" s="114"/>
      <c r="F105" s="114"/>
      <c r="G105" s="114"/>
      <c r="H105" s="114"/>
      <c r="I105" s="114"/>
      <c r="J105" s="115">
        <f>J278</f>
        <v>0</v>
      </c>
      <c r="L105" s="112"/>
    </row>
    <row r="106" spans="2:12" s="9" customFormat="1" ht="19.899999999999999" customHeight="1">
      <c r="B106" s="112"/>
      <c r="D106" s="113" t="s">
        <v>293</v>
      </c>
      <c r="E106" s="114"/>
      <c r="F106" s="114"/>
      <c r="G106" s="114"/>
      <c r="H106" s="114"/>
      <c r="I106" s="114"/>
      <c r="J106" s="115">
        <f>J280</f>
        <v>0</v>
      </c>
      <c r="L106" s="112"/>
    </row>
    <row r="107" spans="2:12" s="9" customFormat="1" ht="19.899999999999999" customHeight="1">
      <c r="B107" s="112"/>
      <c r="D107" s="113" t="s">
        <v>2688</v>
      </c>
      <c r="E107" s="114"/>
      <c r="F107" s="114"/>
      <c r="G107" s="114"/>
      <c r="H107" s="114"/>
      <c r="I107" s="114"/>
      <c r="J107" s="115">
        <f>J316</f>
        <v>0</v>
      </c>
      <c r="L107" s="112"/>
    </row>
    <row r="108" spans="2:12" s="9" customFormat="1" ht="19.899999999999999" customHeight="1">
      <c r="B108" s="112"/>
      <c r="D108" s="113" t="s">
        <v>295</v>
      </c>
      <c r="E108" s="114"/>
      <c r="F108" s="114"/>
      <c r="G108" s="114"/>
      <c r="H108" s="114"/>
      <c r="I108" s="114"/>
      <c r="J108" s="115">
        <f>J323</f>
        <v>0</v>
      </c>
      <c r="L108" s="112"/>
    </row>
    <row r="109" spans="2:12" s="8" customFormat="1" ht="24.95" customHeight="1">
      <c r="B109" s="108"/>
      <c r="D109" s="109" t="s">
        <v>297</v>
      </c>
      <c r="E109" s="110"/>
      <c r="F109" s="110"/>
      <c r="G109" s="110"/>
      <c r="H109" s="110"/>
      <c r="I109" s="110"/>
      <c r="J109" s="111">
        <f>J325</f>
        <v>0</v>
      </c>
      <c r="L109" s="108"/>
    </row>
    <row r="110" spans="2:12" s="9" customFormat="1" ht="19.899999999999999" customHeight="1">
      <c r="B110" s="112"/>
      <c r="D110" s="113" t="s">
        <v>298</v>
      </c>
      <c r="E110" s="114"/>
      <c r="F110" s="114"/>
      <c r="G110" s="114"/>
      <c r="H110" s="114"/>
      <c r="I110" s="114"/>
      <c r="J110" s="115">
        <f>J326</f>
        <v>0</v>
      </c>
      <c r="L110" s="112"/>
    </row>
    <row r="111" spans="2:12" s="9" customFormat="1" ht="19.899999999999999" customHeight="1">
      <c r="B111" s="112"/>
      <c r="D111" s="113" t="s">
        <v>301</v>
      </c>
      <c r="E111" s="114"/>
      <c r="F111" s="114"/>
      <c r="G111" s="114"/>
      <c r="H111" s="114"/>
      <c r="I111" s="114"/>
      <c r="J111" s="115">
        <f>J334</f>
        <v>0</v>
      </c>
      <c r="L111" s="112"/>
    </row>
    <row r="112" spans="2:12" s="8" customFormat="1" ht="24.95" customHeight="1">
      <c r="B112" s="108"/>
      <c r="D112" s="109" t="s">
        <v>302</v>
      </c>
      <c r="E112" s="110"/>
      <c r="F112" s="110"/>
      <c r="G112" s="110"/>
      <c r="H112" s="110"/>
      <c r="I112" s="110"/>
      <c r="J112" s="111">
        <f>J340</f>
        <v>0</v>
      </c>
      <c r="L112" s="108"/>
    </row>
    <row r="113" spans="2:12" s="9" customFormat="1" ht="19.899999999999999" customHeight="1">
      <c r="B113" s="112"/>
      <c r="D113" s="113" t="s">
        <v>303</v>
      </c>
      <c r="E113" s="114"/>
      <c r="F113" s="114"/>
      <c r="G113" s="114"/>
      <c r="H113" s="114"/>
      <c r="I113" s="114"/>
      <c r="J113" s="115">
        <f>J341</f>
        <v>0</v>
      </c>
      <c r="L113" s="112"/>
    </row>
    <row r="114" spans="2:12" s="8" customFormat="1" ht="24.95" customHeight="1">
      <c r="B114" s="108"/>
      <c r="D114" s="109" t="s">
        <v>130</v>
      </c>
      <c r="E114" s="110"/>
      <c r="F114" s="110"/>
      <c r="G114" s="110"/>
      <c r="H114" s="110"/>
      <c r="I114" s="110"/>
      <c r="J114" s="111">
        <f>J346</f>
        <v>0</v>
      </c>
      <c r="L114" s="108"/>
    </row>
    <row r="115" spans="2:12" s="9" customFormat="1" ht="19.899999999999999" customHeight="1">
      <c r="B115" s="112"/>
      <c r="D115" s="113" t="s">
        <v>131</v>
      </c>
      <c r="E115" s="114"/>
      <c r="F115" s="114"/>
      <c r="G115" s="114"/>
      <c r="H115" s="114"/>
      <c r="I115" s="114"/>
      <c r="J115" s="115">
        <f>J347</f>
        <v>0</v>
      </c>
      <c r="L115" s="112"/>
    </row>
    <row r="116" spans="2:12" s="1" customFormat="1" ht="21.75" customHeight="1">
      <c r="B116" s="32"/>
      <c r="L116" s="32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2"/>
    </row>
    <row r="121" spans="2:12" s="1" customFormat="1" ht="6.95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2"/>
    </row>
    <row r="122" spans="2:12" s="1" customFormat="1" ht="24.95" customHeight="1">
      <c r="B122" s="32"/>
      <c r="C122" s="20" t="s">
        <v>135</v>
      </c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6" t="s">
        <v>16</v>
      </c>
      <c r="L124" s="32"/>
    </row>
    <row r="125" spans="2:12" s="1" customFormat="1" ht="16.5" customHeight="1">
      <c r="B125" s="32"/>
      <c r="E125" s="246" t="str">
        <f>E7</f>
        <v>02.060 Opatření v úseku Brantice, OHO, dílčí stavba 02.061 Jez Brantice, stavba č. 5882</v>
      </c>
      <c r="F125" s="247"/>
      <c r="G125" s="247"/>
      <c r="H125" s="247"/>
      <c r="L125" s="32"/>
    </row>
    <row r="126" spans="2:12" s="1" customFormat="1" ht="12" customHeight="1">
      <c r="B126" s="32"/>
      <c r="C126" s="26" t="s">
        <v>123</v>
      </c>
      <c r="L126" s="32"/>
    </row>
    <row r="127" spans="2:12" s="1" customFormat="1" ht="16.5" customHeight="1">
      <c r="B127" s="32"/>
      <c r="E127" s="208" t="str">
        <f>E9</f>
        <v>SO 04 - Silniční most</v>
      </c>
      <c r="F127" s="248"/>
      <c r="G127" s="248"/>
      <c r="H127" s="248"/>
      <c r="L127" s="32"/>
    </row>
    <row r="128" spans="2:12" s="1" customFormat="1" ht="6.95" customHeight="1">
      <c r="B128" s="32"/>
      <c r="L128" s="32"/>
    </row>
    <row r="129" spans="2:65" s="1" customFormat="1" ht="12" customHeight="1">
      <c r="B129" s="32"/>
      <c r="C129" s="26" t="s">
        <v>21</v>
      </c>
      <c r="F129" s="24" t="str">
        <f>F12</f>
        <v>Krnov</v>
      </c>
      <c r="I129" s="26" t="s">
        <v>23</v>
      </c>
      <c r="J129" s="52" t="str">
        <f>IF(J12="","",J12)</f>
        <v>15. 6. 2022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6" t="s">
        <v>27</v>
      </c>
      <c r="F131" s="24" t="str">
        <f>E15</f>
        <v>Povodí Odry, státní podnik</v>
      </c>
      <c r="I131" s="26" t="s">
        <v>33</v>
      </c>
      <c r="J131" s="30" t="str">
        <f>E21</f>
        <v xml:space="preserve"> </v>
      </c>
      <c r="L131" s="32"/>
    </row>
    <row r="132" spans="2:65" s="1" customFormat="1" ht="25.7" customHeight="1">
      <c r="B132" s="32"/>
      <c r="C132" s="26" t="s">
        <v>31</v>
      </c>
      <c r="F132" s="24" t="str">
        <f>IF(E18="","",E18)</f>
        <v>Vyplň údaj</v>
      </c>
      <c r="I132" s="26" t="s">
        <v>36</v>
      </c>
      <c r="J132" s="30" t="str">
        <f>E24</f>
        <v>Ing. Michal Jendruščák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16"/>
      <c r="C134" s="117" t="s">
        <v>136</v>
      </c>
      <c r="D134" s="118" t="s">
        <v>64</v>
      </c>
      <c r="E134" s="118" t="s">
        <v>60</v>
      </c>
      <c r="F134" s="118" t="s">
        <v>61</v>
      </c>
      <c r="G134" s="118" t="s">
        <v>137</v>
      </c>
      <c r="H134" s="118" t="s">
        <v>138</v>
      </c>
      <c r="I134" s="118" t="s">
        <v>139</v>
      </c>
      <c r="J134" s="118" t="s">
        <v>127</v>
      </c>
      <c r="K134" s="119" t="s">
        <v>140</v>
      </c>
      <c r="L134" s="116"/>
      <c r="M134" s="59" t="s">
        <v>1</v>
      </c>
      <c r="N134" s="60" t="s">
        <v>43</v>
      </c>
      <c r="O134" s="60" t="s">
        <v>141</v>
      </c>
      <c r="P134" s="60" t="s">
        <v>142</v>
      </c>
      <c r="Q134" s="60" t="s">
        <v>143</v>
      </c>
      <c r="R134" s="60" t="s">
        <v>144</v>
      </c>
      <c r="S134" s="60" t="s">
        <v>145</v>
      </c>
      <c r="T134" s="61" t="s">
        <v>146</v>
      </c>
    </row>
    <row r="135" spans="2:65" s="1" customFormat="1" ht="22.9" customHeight="1">
      <c r="B135" s="32"/>
      <c r="C135" s="64" t="s">
        <v>147</v>
      </c>
      <c r="J135" s="120">
        <f>BK135</f>
        <v>0</v>
      </c>
      <c r="L135" s="32"/>
      <c r="M135" s="62"/>
      <c r="N135" s="53"/>
      <c r="O135" s="53"/>
      <c r="P135" s="121">
        <f>P136+P325+P340+P346</f>
        <v>0</v>
      </c>
      <c r="Q135" s="53"/>
      <c r="R135" s="121">
        <f>R136+R325+R340+R346</f>
        <v>390.57995709999994</v>
      </c>
      <c r="S135" s="53"/>
      <c r="T135" s="122">
        <f>T136+T325+T340+T346</f>
        <v>805.01378</v>
      </c>
      <c r="AT135" s="16" t="s">
        <v>78</v>
      </c>
      <c r="AU135" s="16" t="s">
        <v>129</v>
      </c>
      <c r="BK135" s="123">
        <f>BK136+BK325+BK340+BK346</f>
        <v>0</v>
      </c>
    </row>
    <row r="136" spans="2:65" s="11" customFormat="1" ht="25.9" customHeight="1">
      <c r="B136" s="124"/>
      <c r="D136" s="125" t="s">
        <v>78</v>
      </c>
      <c r="E136" s="126" t="s">
        <v>304</v>
      </c>
      <c r="F136" s="126" t="s">
        <v>305</v>
      </c>
      <c r="I136" s="127"/>
      <c r="J136" s="128">
        <f>BK136</f>
        <v>0</v>
      </c>
      <c r="L136" s="124"/>
      <c r="M136" s="129"/>
      <c r="P136" s="130">
        <f>P137+P182+P201+P228+P249+P256+P275+P278+P280+P316+P323</f>
        <v>0</v>
      </c>
      <c r="R136" s="130">
        <f>R137+R182+R201+R228+R249+R256+R275+R278+R280+R316+R323</f>
        <v>377.63426969999995</v>
      </c>
      <c r="T136" s="131">
        <f>T137+T182+T201+T228+T249+T256+T275+T278+T280+T316+T323</f>
        <v>805.01378</v>
      </c>
      <c r="AR136" s="125" t="s">
        <v>86</v>
      </c>
      <c r="AT136" s="132" t="s">
        <v>78</v>
      </c>
      <c r="AU136" s="132" t="s">
        <v>79</v>
      </c>
      <c r="AY136" s="125" t="s">
        <v>151</v>
      </c>
      <c r="BK136" s="133">
        <f>BK137+BK182+BK201+BK228+BK249+BK256+BK275+BK278+BK280+BK316+BK323</f>
        <v>0</v>
      </c>
    </row>
    <row r="137" spans="2:65" s="11" customFormat="1" ht="22.9" customHeight="1">
      <c r="B137" s="124"/>
      <c r="D137" s="125" t="s">
        <v>78</v>
      </c>
      <c r="E137" s="134" t="s">
        <v>86</v>
      </c>
      <c r="F137" s="134" t="s">
        <v>306</v>
      </c>
      <c r="I137" s="127"/>
      <c r="J137" s="135">
        <f>BK137</f>
        <v>0</v>
      </c>
      <c r="L137" s="124"/>
      <c r="M137" s="129"/>
      <c r="P137" s="130">
        <f>SUM(P138:P181)</f>
        <v>0</v>
      </c>
      <c r="R137" s="130">
        <f>SUM(R138:R181)</f>
        <v>6.3761926999999998</v>
      </c>
      <c r="T137" s="131">
        <f>SUM(T138:T181)</f>
        <v>175.79078000000001</v>
      </c>
      <c r="AR137" s="125" t="s">
        <v>86</v>
      </c>
      <c r="AT137" s="132" t="s">
        <v>78</v>
      </c>
      <c r="AU137" s="132" t="s">
        <v>86</v>
      </c>
      <c r="AY137" s="125" t="s">
        <v>151</v>
      </c>
      <c r="BK137" s="133">
        <f>SUM(BK138:BK181)</f>
        <v>0</v>
      </c>
    </row>
    <row r="138" spans="2:65" s="1" customFormat="1" ht="16.5" customHeight="1">
      <c r="B138" s="136"/>
      <c r="C138" s="137" t="s">
        <v>86</v>
      </c>
      <c r="D138" s="137" t="s">
        <v>154</v>
      </c>
      <c r="E138" s="138" t="s">
        <v>2689</v>
      </c>
      <c r="F138" s="139" t="s">
        <v>2690</v>
      </c>
      <c r="G138" s="140" t="s">
        <v>363</v>
      </c>
      <c r="H138" s="141">
        <v>256.85000000000002</v>
      </c>
      <c r="I138" s="142"/>
      <c r="J138" s="143">
        <f>ROUND(I138*H138,2)</f>
        <v>0</v>
      </c>
      <c r="K138" s="139" t="s">
        <v>310</v>
      </c>
      <c r="L138" s="32"/>
      <c r="M138" s="144" t="s">
        <v>1</v>
      </c>
      <c r="N138" s="145" t="s">
        <v>44</v>
      </c>
      <c r="P138" s="146">
        <f>O138*H138</f>
        <v>0</v>
      </c>
      <c r="Q138" s="146">
        <v>0</v>
      </c>
      <c r="R138" s="146">
        <f>Q138*H138</f>
        <v>0</v>
      </c>
      <c r="S138" s="146">
        <v>0.28999999999999998</v>
      </c>
      <c r="T138" s="147">
        <f>S138*H138</f>
        <v>74.486500000000007</v>
      </c>
      <c r="AR138" s="148" t="s">
        <v>158</v>
      </c>
      <c r="AT138" s="148" t="s">
        <v>154</v>
      </c>
      <c r="AU138" s="148" t="s">
        <v>89</v>
      </c>
      <c r="AY138" s="16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86</v>
      </c>
      <c r="BK138" s="149">
        <f>ROUND(I138*H138,2)</f>
        <v>0</v>
      </c>
      <c r="BL138" s="16" t="s">
        <v>158</v>
      </c>
      <c r="BM138" s="148" t="s">
        <v>2691</v>
      </c>
    </row>
    <row r="139" spans="2:65" s="12" customFormat="1" ht="11.25">
      <c r="B139" s="160"/>
      <c r="D139" s="150" t="s">
        <v>312</v>
      </c>
      <c r="E139" s="161" t="s">
        <v>1</v>
      </c>
      <c r="F139" s="162" t="s">
        <v>2692</v>
      </c>
      <c r="H139" s="163">
        <v>256.85000000000002</v>
      </c>
      <c r="I139" s="164"/>
      <c r="L139" s="160"/>
      <c r="M139" s="165"/>
      <c r="T139" s="166"/>
      <c r="AT139" s="161" t="s">
        <v>312</v>
      </c>
      <c r="AU139" s="161" t="s">
        <v>89</v>
      </c>
      <c r="AV139" s="12" t="s">
        <v>89</v>
      </c>
      <c r="AW139" s="12" t="s">
        <v>35</v>
      </c>
      <c r="AX139" s="12" t="s">
        <v>86</v>
      </c>
      <c r="AY139" s="161" t="s">
        <v>151</v>
      </c>
    </row>
    <row r="140" spans="2:65" s="1" customFormat="1" ht="16.5" customHeight="1">
      <c r="B140" s="136"/>
      <c r="C140" s="137" t="s">
        <v>89</v>
      </c>
      <c r="D140" s="137" t="s">
        <v>154</v>
      </c>
      <c r="E140" s="138" t="s">
        <v>2693</v>
      </c>
      <c r="F140" s="139" t="s">
        <v>2694</v>
      </c>
      <c r="G140" s="140" t="s">
        <v>363</v>
      </c>
      <c r="H140" s="141">
        <v>256.85000000000002</v>
      </c>
      <c r="I140" s="142"/>
      <c r="J140" s="143">
        <f>ROUND(I140*H140,2)</f>
        <v>0</v>
      </c>
      <c r="K140" s="139" t="s">
        <v>310</v>
      </c>
      <c r="L140" s="32"/>
      <c r="M140" s="144" t="s">
        <v>1</v>
      </c>
      <c r="N140" s="145" t="s">
        <v>44</v>
      </c>
      <c r="P140" s="146">
        <f>O140*H140</f>
        <v>0</v>
      </c>
      <c r="Q140" s="146">
        <v>0</v>
      </c>
      <c r="R140" s="146">
        <f>Q140*H140</f>
        <v>0</v>
      </c>
      <c r="S140" s="146">
        <v>0.24</v>
      </c>
      <c r="T140" s="147">
        <f>S140*H140</f>
        <v>61.644000000000005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86</v>
      </c>
      <c r="BK140" s="149">
        <f>ROUND(I140*H140,2)</f>
        <v>0</v>
      </c>
      <c r="BL140" s="16" t="s">
        <v>158</v>
      </c>
      <c r="BM140" s="148" t="s">
        <v>2695</v>
      </c>
    </row>
    <row r="141" spans="2:65" s="12" customFormat="1" ht="11.25">
      <c r="B141" s="160"/>
      <c r="D141" s="150" t="s">
        <v>312</v>
      </c>
      <c r="E141" s="161" t="s">
        <v>1</v>
      </c>
      <c r="F141" s="162" t="s">
        <v>2692</v>
      </c>
      <c r="H141" s="163">
        <v>256.85000000000002</v>
      </c>
      <c r="I141" s="164"/>
      <c r="L141" s="160"/>
      <c r="M141" s="165"/>
      <c r="T141" s="166"/>
      <c r="AT141" s="161" t="s">
        <v>312</v>
      </c>
      <c r="AU141" s="161" t="s">
        <v>89</v>
      </c>
      <c r="AV141" s="12" t="s">
        <v>89</v>
      </c>
      <c r="AW141" s="12" t="s">
        <v>35</v>
      </c>
      <c r="AX141" s="12" t="s">
        <v>86</v>
      </c>
      <c r="AY141" s="161" t="s">
        <v>151</v>
      </c>
    </row>
    <row r="142" spans="2:65" s="1" customFormat="1" ht="16.5" customHeight="1">
      <c r="B142" s="136"/>
      <c r="C142" s="137" t="s">
        <v>163</v>
      </c>
      <c r="D142" s="137" t="s">
        <v>154</v>
      </c>
      <c r="E142" s="138" t="s">
        <v>2696</v>
      </c>
      <c r="F142" s="139" t="s">
        <v>2697</v>
      </c>
      <c r="G142" s="140" t="s">
        <v>363</v>
      </c>
      <c r="H142" s="141">
        <v>431.09</v>
      </c>
      <c r="I142" s="142"/>
      <c r="J142" s="143">
        <f>ROUND(I142*H142,2)</f>
        <v>0</v>
      </c>
      <c r="K142" s="139" t="s">
        <v>310</v>
      </c>
      <c r="L142" s="32"/>
      <c r="M142" s="144" t="s">
        <v>1</v>
      </c>
      <c r="N142" s="145" t="s">
        <v>44</v>
      </c>
      <c r="P142" s="146">
        <f>O142*H142</f>
        <v>0</v>
      </c>
      <c r="Q142" s="146">
        <v>3.0000000000000001E-5</v>
      </c>
      <c r="R142" s="146">
        <f>Q142*H142</f>
        <v>1.29327E-2</v>
      </c>
      <c r="S142" s="146">
        <v>9.1999999999999998E-2</v>
      </c>
      <c r="T142" s="147">
        <f>S142*H142</f>
        <v>39.66028</v>
      </c>
      <c r="AR142" s="148" t="s">
        <v>158</v>
      </c>
      <c r="AT142" s="148" t="s">
        <v>154</v>
      </c>
      <c r="AU142" s="148" t="s">
        <v>89</v>
      </c>
      <c r="AY142" s="16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6" t="s">
        <v>86</v>
      </c>
      <c r="BK142" s="149">
        <f>ROUND(I142*H142,2)</f>
        <v>0</v>
      </c>
      <c r="BL142" s="16" t="s">
        <v>158</v>
      </c>
      <c r="BM142" s="148" t="s">
        <v>2698</v>
      </c>
    </row>
    <row r="143" spans="2:65" s="12" customFormat="1" ht="11.25">
      <c r="B143" s="160"/>
      <c r="D143" s="150" t="s">
        <v>312</v>
      </c>
      <c r="E143" s="161" t="s">
        <v>1</v>
      </c>
      <c r="F143" s="162" t="s">
        <v>2699</v>
      </c>
      <c r="H143" s="163">
        <v>431.09</v>
      </c>
      <c r="I143" s="164"/>
      <c r="L143" s="160"/>
      <c r="M143" s="165"/>
      <c r="T143" s="166"/>
      <c r="AT143" s="161" t="s">
        <v>312</v>
      </c>
      <c r="AU143" s="161" t="s">
        <v>89</v>
      </c>
      <c r="AV143" s="12" t="s">
        <v>89</v>
      </c>
      <c r="AW143" s="12" t="s">
        <v>35</v>
      </c>
      <c r="AX143" s="12" t="s">
        <v>86</v>
      </c>
      <c r="AY143" s="161" t="s">
        <v>151</v>
      </c>
    </row>
    <row r="144" spans="2:65" s="1" customFormat="1" ht="21.75" customHeight="1">
      <c r="B144" s="136"/>
      <c r="C144" s="137" t="s">
        <v>158</v>
      </c>
      <c r="D144" s="137" t="s">
        <v>154</v>
      </c>
      <c r="E144" s="138" t="s">
        <v>2700</v>
      </c>
      <c r="F144" s="139" t="s">
        <v>2701</v>
      </c>
      <c r="G144" s="140" t="s">
        <v>309</v>
      </c>
      <c r="H144" s="141">
        <v>93.9</v>
      </c>
      <c r="I144" s="142"/>
      <c r="J144" s="143">
        <f>ROUND(I144*H144,2)</f>
        <v>0</v>
      </c>
      <c r="K144" s="139" t="s">
        <v>310</v>
      </c>
      <c r="L144" s="32"/>
      <c r="M144" s="144" t="s">
        <v>1</v>
      </c>
      <c r="N144" s="145" t="s">
        <v>44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158</v>
      </c>
      <c r="AT144" s="148" t="s">
        <v>154</v>
      </c>
      <c r="AU144" s="148" t="s">
        <v>89</v>
      </c>
      <c r="AY144" s="16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86</v>
      </c>
      <c r="BK144" s="149">
        <f>ROUND(I144*H144,2)</f>
        <v>0</v>
      </c>
      <c r="BL144" s="16" t="s">
        <v>158</v>
      </c>
      <c r="BM144" s="148" t="s">
        <v>2702</v>
      </c>
    </row>
    <row r="145" spans="2:65" s="12" customFormat="1" ht="11.25">
      <c r="B145" s="160"/>
      <c r="D145" s="150" t="s">
        <v>312</v>
      </c>
      <c r="E145" s="161" t="s">
        <v>1</v>
      </c>
      <c r="F145" s="162" t="s">
        <v>2703</v>
      </c>
      <c r="H145" s="163">
        <v>93.9</v>
      </c>
      <c r="I145" s="164"/>
      <c r="L145" s="160"/>
      <c r="M145" s="165"/>
      <c r="T145" s="166"/>
      <c r="AT145" s="161" t="s">
        <v>312</v>
      </c>
      <c r="AU145" s="161" t="s">
        <v>89</v>
      </c>
      <c r="AV145" s="12" t="s">
        <v>89</v>
      </c>
      <c r="AW145" s="12" t="s">
        <v>35</v>
      </c>
      <c r="AX145" s="12" t="s">
        <v>86</v>
      </c>
      <c r="AY145" s="161" t="s">
        <v>151</v>
      </c>
    </row>
    <row r="146" spans="2:65" s="1" customFormat="1" ht="16.5" customHeight="1">
      <c r="B146" s="136"/>
      <c r="C146" s="137" t="s">
        <v>150</v>
      </c>
      <c r="D146" s="137" t="s">
        <v>154</v>
      </c>
      <c r="E146" s="138" t="s">
        <v>2704</v>
      </c>
      <c r="F146" s="139" t="s">
        <v>2705</v>
      </c>
      <c r="G146" s="140" t="s">
        <v>309</v>
      </c>
      <c r="H146" s="141">
        <v>155.52000000000001</v>
      </c>
      <c r="I146" s="142"/>
      <c r="J146" s="143">
        <f>ROUND(I146*H146,2)</f>
        <v>0</v>
      </c>
      <c r="K146" s="139" t="s">
        <v>310</v>
      </c>
      <c r="L146" s="32"/>
      <c r="M146" s="144" t="s">
        <v>1</v>
      </c>
      <c r="N146" s="145" t="s">
        <v>44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158</v>
      </c>
      <c r="AT146" s="148" t="s">
        <v>154</v>
      </c>
      <c r="AU146" s="148" t="s">
        <v>89</v>
      </c>
      <c r="AY146" s="16" t="s">
        <v>151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6" t="s">
        <v>86</v>
      </c>
      <c r="BK146" s="149">
        <f>ROUND(I146*H146,2)</f>
        <v>0</v>
      </c>
      <c r="BL146" s="16" t="s">
        <v>158</v>
      </c>
      <c r="BM146" s="148" t="s">
        <v>2706</v>
      </c>
    </row>
    <row r="147" spans="2:65" s="12" customFormat="1" ht="11.25">
      <c r="B147" s="160"/>
      <c r="D147" s="150" t="s">
        <v>312</v>
      </c>
      <c r="E147" s="161" t="s">
        <v>1</v>
      </c>
      <c r="F147" s="162" t="s">
        <v>2707</v>
      </c>
      <c r="H147" s="163">
        <v>155.52000000000001</v>
      </c>
      <c r="I147" s="164"/>
      <c r="L147" s="160"/>
      <c r="M147" s="165"/>
      <c r="T147" s="166"/>
      <c r="AT147" s="161" t="s">
        <v>312</v>
      </c>
      <c r="AU147" s="161" t="s">
        <v>89</v>
      </c>
      <c r="AV147" s="12" t="s">
        <v>89</v>
      </c>
      <c r="AW147" s="12" t="s">
        <v>35</v>
      </c>
      <c r="AX147" s="12" t="s">
        <v>86</v>
      </c>
      <c r="AY147" s="161" t="s">
        <v>151</v>
      </c>
    </row>
    <row r="148" spans="2:65" s="1" customFormat="1" ht="16.5" customHeight="1">
      <c r="B148" s="136"/>
      <c r="C148" s="137" t="s">
        <v>175</v>
      </c>
      <c r="D148" s="137" t="s">
        <v>154</v>
      </c>
      <c r="E148" s="138" t="s">
        <v>2708</v>
      </c>
      <c r="F148" s="139" t="s">
        <v>2709</v>
      </c>
      <c r="G148" s="140" t="s">
        <v>309</v>
      </c>
      <c r="H148" s="141">
        <v>270.3</v>
      </c>
      <c r="I148" s="142"/>
      <c r="J148" s="143">
        <f>ROUND(I148*H148,2)</f>
        <v>0</v>
      </c>
      <c r="K148" s="139" t="s">
        <v>310</v>
      </c>
      <c r="L148" s="32"/>
      <c r="M148" s="144" t="s">
        <v>1</v>
      </c>
      <c r="N148" s="145" t="s">
        <v>44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158</v>
      </c>
      <c r="AT148" s="148" t="s">
        <v>154</v>
      </c>
      <c r="AU148" s="148" t="s">
        <v>89</v>
      </c>
      <c r="AY148" s="16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86</v>
      </c>
      <c r="BK148" s="149">
        <f>ROUND(I148*H148,2)</f>
        <v>0</v>
      </c>
      <c r="BL148" s="16" t="s">
        <v>158</v>
      </c>
      <c r="BM148" s="148" t="s">
        <v>2710</v>
      </c>
    </row>
    <row r="149" spans="2:65" s="12" customFormat="1" ht="11.25">
      <c r="B149" s="160"/>
      <c r="D149" s="150" t="s">
        <v>312</v>
      </c>
      <c r="E149" s="161" t="s">
        <v>1</v>
      </c>
      <c r="F149" s="162" t="s">
        <v>2711</v>
      </c>
      <c r="H149" s="163">
        <v>270.3</v>
      </c>
      <c r="I149" s="164"/>
      <c r="L149" s="160"/>
      <c r="M149" s="165"/>
      <c r="T149" s="166"/>
      <c r="AT149" s="161" t="s">
        <v>312</v>
      </c>
      <c r="AU149" s="161" t="s">
        <v>89</v>
      </c>
      <c r="AV149" s="12" t="s">
        <v>89</v>
      </c>
      <c r="AW149" s="12" t="s">
        <v>35</v>
      </c>
      <c r="AX149" s="12" t="s">
        <v>86</v>
      </c>
      <c r="AY149" s="161" t="s">
        <v>151</v>
      </c>
    </row>
    <row r="150" spans="2:65" s="1" customFormat="1" ht="16.5" customHeight="1">
      <c r="B150" s="136"/>
      <c r="C150" s="137" t="s">
        <v>179</v>
      </c>
      <c r="D150" s="137" t="s">
        <v>154</v>
      </c>
      <c r="E150" s="138" t="s">
        <v>2712</v>
      </c>
      <c r="F150" s="139" t="s">
        <v>2713</v>
      </c>
      <c r="G150" s="140" t="s">
        <v>309</v>
      </c>
      <c r="H150" s="141">
        <v>405.45</v>
      </c>
      <c r="I150" s="142"/>
      <c r="J150" s="143">
        <f>ROUND(I150*H150,2)</f>
        <v>0</v>
      </c>
      <c r="K150" s="139" t="s">
        <v>310</v>
      </c>
      <c r="L150" s="32"/>
      <c r="M150" s="144" t="s">
        <v>1</v>
      </c>
      <c r="N150" s="145" t="s">
        <v>44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158</v>
      </c>
      <c r="AT150" s="148" t="s">
        <v>154</v>
      </c>
      <c r="AU150" s="148" t="s">
        <v>89</v>
      </c>
      <c r="AY150" s="16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6" t="s">
        <v>86</v>
      </c>
      <c r="BK150" s="149">
        <f>ROUND(I150*H150,2)</f>
        <v>0</v>
      </c>
      <c r="BL150" s="16" t="s">
        <v>158</v>
      </c>
      <c r="BM150" s="148" t="s">
        <v>2714</v>
      </c>
    </row>
    <row r="151" spans="2:65" s="12" customFormat="1" ht="11.25">
      <c r="B151" s="160"/>
      <c r="D151" s="150" t="s">
        <v>312</v>
      </c>
      <c r="E151" s="161" t="s">
        <v>1</v>
      </c>
      <c r="F151" s="162" t="s">
        <v>2715</v>
      </c>
      <c r="H151" s="163">
        <v>405.45</v>
      </c>
      <c r="I151" s="164"/>
      <c r="L151" s="160"/>
      <c r="M151" s="165"/>
      <c r="T151" s="166"/>
      <c r="AT151" s="161" t="s">
        <v>312</v>
      </c>
      <c r="AU151" s="161" t="s">
        <v>89</v>
      </c>
      <c r="AV151" s="12" t="s">
        <v>89</v>
      </c>
      <c r="AW151" s="12" t="s">
        <v>35</v>
      </c>
      <c r="AX151" s="12" t="s">
        <v>86</v>
      </c>
      <c r="AY151" s="161" t="s">
        <v>151</v>
      </c>
    </row>
    <row r="152" spans="2:65" s="1" customFormat="1" ht="16.5" customHeight="1">
      <c r="B152" s="136"/>
      <c r="C152" s="137" t="s">
        <v>183</v>
      </c>
      <c r="D152" s="137" t="s">
        <v>154</v>
      </c>
      <c r="E152" s="138" t="s">
        <v>1497</v>
      </c>
      <c r="F152" s="139" t="s">
        <v>1498</v>
      </c>
      <c r="G152" s="140" t="s">
        <v>349</v>
      </c>
      <c r="H152" s="141">
        <v>102</v>
      </c>
      <c r="I152" s="142"/>
      <c r="J152" s="143">
        <f>ROUND(I152*H152,2)</f>
        <v>0</v>
      </c>
      <c r="K152" s="139" t="s">
        <v>310</v>
      </c>
      <c r="L152" s="32"/>
      <c r="M152" s="144" t="s">
        <v>1</v>
      </c>
      <c r="N152" s="145" t="s">
        <v>44</v>
      </c>
      <c r="P152" s="146">
        <f>O152*H152</f>
        <v>0</v>
      </c>
      <c r="Q152" s="146">
        <v>1.33E-3</v>
      </c>
      <c r="R152" s="146">
        <f>Q152*H152</f>
        <v>0.13566</v>
      </c>
      <c r="S152" s="146">
        <v>0</v>
      </c>
      <c r="T152" s="147">
        <f>S152*H152</f>
        <v>0</v>
      </c>
      <c r="AR152" s="148" t="s">
        <v>158</v>
      </c>
      <c r="AT152" s="148" t="s">
        <v>154</v>
      </c>
      <c r="AU152" s="148" t="s">
        <v>89</v>
      </c>
      <c r="AY152" s="16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6" t="s">
        <v>86</v>
      </c>
      <c r="BK152" s="149">
        <f>ROUND(I152*H152,2)</f>
        <v>0</v>
      </c>
      <c r="BL152" s="16" t="s">
        <v>158</v>
      </c>
      <c r="BM152" s="148" t="s">
        <v>2716</v>
      </c>
    </row>
    <row r="153" spans="2:65" s="12" customFormat="1" ht="11.25">
      <c r="B153" s="160"/>
      <c r="D153" s="150" t="s">
        <v>312</v>
      </c>
      <c r="E153" s="161" t="s">
        <v>1</v>
      </c>
      <c r="F153" s="162" t="s">
        <v>2717</v>
      </c>
      <c r="H153" s="163">
        <v>102</v>
      </c>
      <c r="I153" s="164"/>
      <c r="L153" s="160"/>
      <c r="M153" s="165"/>
      <c r="T153" s="166"/>
      <c r="AT153" s="161" t="s">
        <v>312</v>
      </c>
      <c r="AU153" s="161" t="s">
        <v>89</v>
      </c>
      <c r="AV153" s="12" t="s">
        <v>89</v>
      </c>
      <c r="AW153" s="12" t="s">
        <v>35</v>
      </c>
      <c r="AX153" s="12" t="s">
        <v>86</v>
      </c>
      <c r="AY153" s="161" t="s">
        <v>151</v>
      </c>
    </row>
    <row r="154" spans="2:65" s="1" customFormat="1" ht="16.5" customHeight="1">
      <c r="B154" s="136"/>
      <c r="C154" s="174" t="s">
        <v>187</v>
      </c>
      <c r="D154" s="174" t="s">
        <v>374</v>
      </c>
      <c r="E154" s="175" t="s">
        <v>2718</v>
      </c>
      <c r="F154" s="176" t="s">
        <v>2719</v>
      </c>
      <c r="G154" s="177" t="s">
        <v>377</v>
      </c>
      <c r="H154" s="178">
        <v>5.2220000000000004</v>
      </c>
      <c r="I154" s="179"/>
      <c r="J154" s="180">
        <f>ROUND(I154*H154,2)</f>
        <v>0</v>
      </c>
      <c r="K154" s="176" t="s">
        <v>310</v>
      </c>
      <c r="L154" s="181"/>
      <c r="M154" s="182" t="s">
        <v>1</v>
      </c>
      <c r="N154" s="183" t="s">
        <v>44</v>
      </c>
      <c r="P154" s="146">
        <f>O154*H154</f>
        <v>0</v>
      </c>
      <c r="Q154" s="146">
        <v>1</v>
      </c>
      <c r="R154" s="146">
        <f>Q154*H154</f>
        <v>5.2220000000000004</v>
      </c>
      <c r="S154" s="146">
        <v>0</v>
      </c>
      <c r="T154" s="147">
        <f>S154*H154</f>
        <v>0</v>
      </c>
      <c r="AR154" s="148" t="s">
        <v>183</v>
      </c>
      <c r="AT154" s="148" t="s">
        <v>374</v>
      </c>
      <c r="AU154" s="148" t="s">
        <v>89</v>
      </c>
      <c r="AY154" s="16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86</v>
      </c>
      <c r="BK154" s="149">
        <f>ROUND(I154*H154,2)</f>
        <v>0</v>
      </c>
      <c r="BL154" s="16" t="s">
        <v>158</v>
      </c>
      <c r="BM154" s="148" t="s">
        <v>2720</v>
      </c>
    </row>
    <row r="155" spans="2:65" s="12" customFormat="1" ht="11.25">
      <c r="B155" s="160"/>
      <c r="D155" s="150" t="s">
        <v>312</v>
      </c>
      <c r="E155" s="161" t="s">
        <v>1</v>
      </c>
      <c r="F155" s="162" t="s">
        <v>2721</v>
      </c>
      <c r="H155" s="163">
        <v>5.2220000000000004</v>
      </c>
      <c r="I155" s="164"/>
      <c r="L155" s="160"/>
      <c r="M155" s="165"/>
      <c r="T155" s="166"/>
      <c r="AT155" s="161" t="s">
        <v>312</v>
      </c>
      <c r="AU155" s="161" t="s">
        <v>89</v>
      </c>
      <c r="AV155" s="12" t="s">
        <v>89</v>
      </c>
      <c r="AW155" s="12" t="s">
        <v>35</v>
      </c>
      <c r="AX155" s="12" t="s">
        <v>86</v>
      </c>
      <c r="AY155" s="161" t="s">
        <v>151</v>
      </c>
    </row>
    <row r="156" spans="2:65" s="1" customFormat="1" ht="16.5" customHeight="1">
      <c r="B156" s="136"/>
      <c r="C156" s="137" t="s">
        <v>191</v>
      </c>
      <c r="D156" s="137" t="s">
        <v>154</v>
      </c>
      <c r="E156" s="138" t="s">
        <v>1524</v>
      </c>
      <c r="F156" s="139" t="s">
        <v>1525</v>
      </c>
      <c r="G156" s="140" t="s">
        <v>363</v>
      </c>
      <c r="H156" s="141">
        <v>33.75</v>
      </c>
      <c r="I156" s="142"/>
      <c r="J156" s="143">
        <f>ROUND(I156*H156,2)</f>
        <v>0</v>
      </c>
      <c r="K156" s="139" t="s">
        <v>310</v>
      </c>
      <c r="L156" s="32"/>
      <c r="M156" s="144" t="s">
        <v>1</v>
      </c>
      <c r="N156" s="145" t="s">
        <v>44</v>
      </c>
      <c r="P156" s="146">
        <f>O156*H156</f>
        <v>0</v>
      </c>
      <c r="Q156" s="146">
        <v>2.9440000000000001E-2</v>
      </c>
      <c r="R156" s="146">
        <f>Q156*H156</f>
        <v>0.99360000000000004</v>
      </c>
      <c r="S156" s="146">
        <v>0</v>
      </c>
      <c r="T156" s="147">
        <f>S156*H156</f>
        <v>0</v>
      </c>
      <c r="AR156" s="148" t="s">
        <v>158</v>
      </c>
      <c r="AT156" s="148" t="s">
        <v>154</v>
      </c>
      <c r="AU156" s="148" t="s">
        <v>89</v>
      </c>
      <c r="AY156" s="16" t="s">
        <v>151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86</v>
      </c>
      <c r="BK156" s="149">
        <f>ROUND(I156*H156,2)</f>
        <v>0</v>
      </c>
      <c r="BL156" s="16" t="s">
        <v>158</v>
      </c>
      <c r="BM156" s="148" t="s">
        <v>2722</v>
      </c>
    </row>
    <row r="157" spans="2:65" s="12" customFormat="1" ht="11.25">
      <c r="B157" s="160"/>
      <c r="D157" s="150" t="s">
        <v>312</v>
      </c>
      <c r="E157" s="161" t="s">
        <v>1</v>
      </c>
      <c r="F157" s="162" t="s">
        <v>2723</v>
      </c>
      <c r="H157" s="163">
        <v>33.75</v>
      </c>
      <c r="I157" s="164"/>
      <c r="L157" s="160"/>
      <c r="M157" s="165"/>
      <c r="T157" s="166"/>
      <c r="AT157" s="161" t="s">
        <v>312</v>
      </c>
      <c r="AU157" s="161" t="s">
        <v>89</v>
      </c>
      <c r="AV157" s="12" t="s">
        <v>89</v>
      </c>
      <c r="AW157" s="12" t="s">
        <v>35</v>
      </c>
      <c r="AX157" s="12" t="s">
        <v>86</v>
      </c>
      <c r="AY157" s="161" t="s">
        <v>151</v>
      </c>
    </row>
    <row r="158" spans="2:65" s="1" customFormat="1" ht="21.75" customHeight="1">
      <c r="B158" s="136"/>
      <c r="C158" s="137" t="s">
        <v>195</v>
      </c>
      <c r="D158" s="137" t="s">
        <v>154</v>
      </c>
      <c r="E158" s="138" t="s">
        <v>478</v>
      </c>
      <c r="F158" s="139" t="s">
        <v>479</v>
      </c>
      <c r="G158" s="140" t="s">
        <v>309</v>
      </c>
      <c r="H158" s="141">
        <v>1046</v>
      </c>
      <c r="I158" s="142"/>
      <c r="J158" s="143">
        <f>ROUND(I158*H158,2)</f>
        <v>0</v>
      </c>
      <c r="K158" s="139" t="s">
        <v>310</v>
      </c>
      <c r="L158" s="32"/>
      <c r="M158" s="144" t="s">
        <v>1</v>
      </c>
      <c r="N158" s="145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86</v>
      </c>
      <c r="BK158" s="149">
        <f>ROUND(I158*H158,2)</f>
        <v>0</v>
      </c>
      <c r="BL158" s="16" t="s">
        <v>158</v>
      </c>
      <c r="BM158" s="148" t="s">
        <v>2724</v>
      </c>
    </row>
    <row r="159" spans="2:65" s="12" customFormat="1" ht="11.25">
      <c r="B159" s="160"/>
      <c r="D159" s="150" t="s">
        <v>312</v>
      </c>
      <c r="E159" s="161" t="s">
        <v>1</v>
      </c>
      <c r="F159" s="162" t="s">
        <v>2725</v>
      </c>
      <c r="H159" s="163">
        <v>93.9</v>
      </c>
      <c r="I159" s="164"/>
      <c r="L159" s="160"/>
      <c r="M159" s="165"/>
      <c r="T159" s="166"/>
      <c r="AT159" s="161" t="s">
        <v>312</v>
      </c>
      <c r="AU159" s="161" t="s">
        <v>89</v>
      </c>
      <c r="AV159" s="12" t="s">
        <v>89</v>
      </c>
      <c r="AW159" s="12" t="s">
        <v>35</v>
      </c>
      <c r="AX159" s="12" t="s">
        <v>79</v>
      </c>
      <c r="AY159" s="161" t="s">
        <v>151</v>
      </c>
    </row>
    <row r="160" spans="2:65" s="12" customFormat="1" ht="11.25">
      <c r="B160" s="160"/>
      <c r="D160" s="150" t="s">
        <v>312</v>
      </c>
      <c r="E160" s="161" t="s">
        <v>1</v>
      </c>
      <c r="F160" s="162" t="s">
        <v>2726</v>
      </c>
      <c r="H160" s="163">
        <v>675.75</v>
      </c>
      <c r="I160" s="164"/>
      <c r="L160" s="160"/>
      <c r="M160" s="165"/>
      <c r="T160" s="166"/>
      <c r="AT160" s="161" t="s">
        <v>312</v>
      </c>
      <c r="AU160" s="161" t="s">
        <v>89</v>
      </c>
      <c r="AV160" s="12" t="s">
        <v>89</v>
      </c>
      <c r="AW160" s="12" t="s">
        <v>35</v>
      </c>
      <c r="AX160" s="12" t="s">
        <v>79</v>
      </c>
      <c r="AY160" s="161" t="s">
        <v>151</v>
      </c>
    </row>
    <row r="161" spans="2:65" s="14" customFormat="1" ht="11.25">
      <c r="B161" s="184"/>
      <c r="D161" s="150" t="s">
        <v>312</v>
      </c>
      <c r="E161" s="185" t="s">
        <v>1</v>
      </c>
      <c r="F161" s="186" t="s">
        <v>473</v>
      </c>
      <c r="H161" s="187">
        <v>769.65</v>
      </c>
      <c r="I161" s="188"/>
      <c r="L161" s="184"/>
      <c r="M161" s="189"/>
      <c r="T161" s="190"/>
      <c r="AT161" s="185" t="s">
        <v>312</v>
      </c>
      <c r="AU161" s="185" t="s">
        <v>89</v>
      </c>
      <c r="AV161" s="14" t="s">
        <v>163</v>
      </c>
      <c r="AW161" s="14" t="s">
        <v>35</v>
      </c>
      <c r="AX161" s="14" t="s">
        <v>79</v>
      </c>
      <c r="AY161" s="185" t="s">
        <v>151</v>
      </c>
    </row>
    <row r="162" spans="2:65" s="12" customFormat="1" ht="11.25">
      <c r="B162" s="160"/>
      <c r="D162" s="150" t="s">
        <v>312</v>
      </c>
      <c r="E162" s="161" t="s">
        <v>1</v>
      </c>
      <c r="F162" s="162" t="s">
        <v>2727</v>
      </c>
      <c r="H162" s="163">
        <v>182.45</v>
      </c>
      <c r="I162" s="164"/>
      <c r="L162" s="160"/>
      <c r="M162" s="165"/>
      <c r="T162" s="166"/>
      <c r="AT162" s="161" t="s">
        <v>312</v>
      </c>
      <c r="AU162" s="161" t="s">
        <v>89</v>
      </c>
      <c r="AV162" s="12" t="s">
        <v>89</v>
      </c>
      <c r="AW162" s="12" t="s">
        <v>35</v>
      </c>
      <c r="AX162" s="12" t="s">
        <v>79</v>
      </c>
      <c r="AY162" s="161" t="s">
        <v>151</v>
      </c>
    </row>
    <row r="163" spans="2:65" s="12" customFormat="1" ht="11.25">
      <c r="B163" s="160"/>
      <c r="D163" s="150" t="s">
        <v>312</v>
      </c>
      <c r="E163" s="161" t="s">
        <v>1</v>
      </c>
      <c r="F163" s="162" t="s">
        <v>2725</v>
      </c>
      <c r="H163" s="163">
        <v>93.9</v>
      </c>
      <c r="I163" s="164"/>
      <c r="L163" s="160"/>
      <c r="M163" s="165"/>
      <c r="T163" s="166"/>
      <c r="AT163" s="161" t="s">
        <v>312</v>
      </c>
      <c r="AU163" s="161" t="s">
        <v>89</v>
      </c>
      <c r="AV163" s="12" t="s">
        <v>89</v>
      </c>
      <c r="AW163" s="12" t="s">
        <v>35</v>
      </c>
      <c r="AX163" s="12" t="s">
        <v>79</v>
      </c>
      <c r="AY163" s="161" t="s">
        <v>151</v>
      </c>
    </row>
    <row r="164" spans="2:65" s="14" customFormat="1" ht="11.25">
      <c r="B164" s="184"/>
      <c r="D164" s="150" t="s">
        <v>312</v>
      </c>
      <c r="E164" s="185" t="s">
        <v>2684</v>
      </c>
      <c r="F164" s="186" t="s">
        <v>473</v>
      </c>
      <c r="H164" s="187">
        <v>276.35000000000002</v>
      </c>
      <c r="I164" s="188"/>
      <c r="L164" s="184"/>
      <c r="M164" s="189"/>
      <c r="T164" s="190"/>
      <c r="AT164" s="185" t="s">
        <v>312</v>
      </c>
      <c r="AU164" s="185" t="s">
        <v>89</v>
      </c>
      <c r="AV164" s="14" t="s">
        <v>163</v>
      </c>
      <c r="AW164" s="14" t="s">
        <v>35</v>
      </c>
      <c r="AX164" s="14" t="s">
        <v>79</v>
      </c>
      <c r="AY164" s="185" t="s">
        <v>151</v>
      </c>
    </row>
    <row r="165" spans="2:65" s="13" customFormat="1" ht="11.25">
      <c r="B165" s="167"/>
      <c r="D165" s="150" t="s">
        <v>312</v>
      </c>
      <c r="E165" s="168" t="s">
        <v>1</v>
      </c>
      <c r="F165" s="169" t="s">
        <v>320</v>
      </c>
      <c r="H165" s="170">
        <v>1046</v>
      </c>
      <c r="I165" s="171"/>
      <c r="L165" s="167"/>
      <c r="M165" s="172"/>
      <c r="T165" s="173"/>
      <c r="AT165" s="168" t="s">
        <v>312</v>
      </c>
      <c r="AU165" s="168" t="s">
        <v>89</v>
      </c>
      <c r="AV165" s="13" t="s">
        <v>158</v>
      </c>
      <c r="AW165" s="13" t="s">
        <v>35</v>
      </c>
      <c r="AX165" s="13" t="s">
        <v>86</v>
      </c>
      <c r="AY165" s="168" t="s">
        <v>151</v>
      </c>
    </row>
    <row r="166" spans="2:65" s="1" customFormat="1" ht="21.75" customHeight="1">
      <c r="B166" s="136"/>
      <c r="C166" s="137" t="s">
        <v>8</v>
      </c>
      <c r="D166" s="137" t="s">
        <v>154</v>
      </c>
      <c r="E166" s="138" t="s">
        <v>483</v>
      </c>
      <c r="F166" s="139" t="s">
        <v>484</v>
      </c>
      <c r="G166" s="140" t="s">
        <v>309</v>
      </c>
      <c r="H166" s="141">
        <v>493.3</v>
      </c>
      <c r="I166" s="142"/>
      <c r="J166" s="143">
        <f>ROUND(I166*H166,2)</f>
        <v>0</v>
      </c>
      <c r="K166" s="139" t="s">
        <v>310</v>
      </c>
      <c r="L166" s="32"/>
      <c r="M166" s="144" t="s">
        <v>1</v>
      </c>
      <c r="N166" s="145" t="s">
        <v>44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158</v>
      </c>
      <c r="AT166" s="148" t="s">
        <v>154</v>
      </c>
      <c r="AU166" s="148" t="s">
        <v>89</v>
      </c>
      <c r="AY166" s="16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86</v>
      </c>
      <c r="BK166" s="149">
        <f>ROUND(I166*H166,2)</f>
        <v>0</v>
      </c>
      <c r="BL166" s="16" t="s">
        <v>158</v>
      </c>
      <c r="BM166" s="148" t="s">
        <v>2728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2729</v>
      </c>
      <c r="H167" s="163">
        <v>493.3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86</v>
      </c>
      <c r="AY167" s="161" t="s">
        <v>151</v>
      </c>
    </row>
    <row r="168" spans="2:65" s="1" customFormat="1" ht="24.2" customHeight="1">
      <c r="B168" s="136"/>
      <c r="C168" s="137" t="s">
        <v>204</v>
      </c>
      <c r="D168" s="137" t="s">
        <v>154</v>
      </c>
      <c r="E168" s="138" t="s">
        <v>488</v>
      </c>
      <c r="F168" s="139" t="s">
        <v>489</v>
      </c>
      <c r="G168" s="140" t="s">
        <v>309</v>
      </c>
      <c r="H168" s="141">
        <v>4933</v>
      </c>
      <c r="I168" s="142"/>
      <c r="J168" s="143">
        <f>ROUND(I168*H168,2)</f>
        <v>0</v>
      </c>
      <c r="K168" s="139" t="s">
        <v>310</v>
      </c>
      <c r="L168" s="32"/>
      <c r="M168" s="144" t="s">
        <v>1</v>
      </c>
      <c r="N168" s="145" t="s">
        <v>44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86</v>
      </c>
      <c r="BK168" s="149">
        <f>ROUND(I168*H168,2)</f>
        <v>0</v>
      </c>
      <c r="BL168" s="16" t="s">
        <v>158</v>
      </c>
      <c r="BM168" s="148" t="s">
        <v>2730</v>
      </c>
    </row>
    <row r="169" spans="2:65" s="12" customFormat="1" ht="11.25">
      <c r="B169" s="160"/>
      <c r="D169" s="150" t="s">
        <v>312</v>
      </c>
      <c r="E169" s="161" t="s">
        <v>1</v>
      </c>
      <c r="F169" s="162" t="s">
        <v>2731</v>
      </c>
      <c r="H169" s="163">
        <v>4933</v>
      </c>
      <c r="I169" s="164"/>
      <c r="L169" s="160"/>
      <c r="M169" s="165"/>
      <c r="T169" s="166"/>
      <c r="AT169" s="161" t="s">
        <v>312</v>
      </c>
      <c r="AU169" s="161" t="s">
        <v>89</v>
      </c>
      <c r="AV169" s="12" t="s">
        <v>89</v>
      </c>
      <c r="AW169" s="12" t="s">
        <v>35</v>
      </c>
      <c r="AX169" s="12" t="s">
        <v>86</v>
      </c>
      <c r="AY169" s="161" t="s">
        <v>151</v>
      </c>
    </row>
    <row r="170" spans="2:65" s="1" customFormat="1" ht="16.5" customHeight="1">
      <c r="B170" s="136"/>
      <c r="C170" s="137" t="s">
        <v>208</v>
      </c>
      <c r="D170" s="137" t="s">
        <v>154</v>
      </c>
      <c r="E170" s="138" t="s">
        <v>2732</v>
      </c>
      <c r="F170" s="139" t="s">
        <v>2733</v>
      </c>
      <c r="G170" s="140" t="s">
        <v>309</v>
      </c>
      <c r="H170" s="141">
        <v>276.35000000000002</v>
      </c>
      <c r="I170" s="142"/>
      <c r="J170" s="143">
        <f>ROUND(I170*H170,2)</f>
        <v>0</v>
      </c>
      <c r="K170" s="139" t="s">
        <v>310</v>
      </c>
      <c r="L170" s="32"/>
      <c r="M170" s="144" t="s">
        <v>1</v>
      </c>
      <c r="N170" s="145" t="s">
        <v>44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158</v>
      </c>
      <c r="AT170" s="148" t="s">
        <v>154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2734</v>
      </c>
    </row>
    <row r="171" spans="2:65" s="12" customFormat="1" ht="11.25">
      <c r="B171" s="160"/>
      <c r="D171" s="150" t="s">
        <v>312</v>
      </c>
      <c r="E171" s="161" t="s">
        <v>1</v>
      </c>
      <c r="F171" s="162" t="s">
        <v>2684</v>
      </c>
      <c r="H171" s="163">
        <v>276.35000000000002</v>
      </c>
      <c r="I171" s="164"/>
      <c r="L171" s="160"/>
      <c r="M171" s="165"/>
      <c r="T171" s="166"/>
      <c r="AT171" s="161" t="s">
        <v>312</v>
      </c>
      <c r="AU171" s="161" t="s">
        <v>89</v>
      </c>
      <c r="AV171" s="12" t="s">
        <v>89</v>
      </c>
      <c r="AW171" s="12" t="s">
        <v>35</v>
      </c>
      <c r="AX171" s="12" t="s">
        <v>86</v>
      </c>
      <c r="AY171" s="161" t="s">
        <v>151</v>
      </c>
    </row>
    <row r="172" spans="2:65" s="1" customFormat="1" ht="16.5" customHeight="1">
      <c r="B172" s="136"/>
      <c r="C172" s="137" t="s">
        <v>212</v>
      </c>
      <c r="D172" s="137" t="s">
        <v>154</v>
      </c>
      <c r="E172" s="138" t="s">
        <v>497</v>
      </c>
      <c r="F172" s="139" t="s">
        <v>498</v>
      </c>
      <c r="G172" s="140" t="s">
        <v>309</v>
      </c>
      <c r="H172" s="141">
        <v>493.3</v>
      </c>
      <c r="I172" s="142"/>
      <c r="J172" s="143">
        <f>ROUND(I172*H172,2)</f>
        <v>0</v>
      </c>
      <c r="K172" s="139" t="s">
        <v>310</v>
      </c>
      <c r="L172" s="32"/>
      <c r="M172" s="144" t="s">
        <v>1</v>
      </c>
      <c r="N172" s="145" t="s">
        <v>44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158</v>
      </c>
      <c r="AT172" s="148" t="s">
        <v>154</v>
      </c>
      <c r="AU172" s="148" t="s">
        <v>89</v>
      </c>
      <c r="AY172" s="16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6" t="s">
        <v>86</v>
      </c>
      <c r="BK172" s="149">
        <f>ROUND(I172*H172,2)</f>
        <v>0</v>
      </c>
      <c r="BL172" s="16" t="s">
        <v>158</v>
      </c>
      <c r="BM172" s="148" t="s">
        <v>2735</v>
      </c>
    </row>
    <row r="173" spans="2:65" s="12" customFormat="1" ht="11.25">
      <c r="B173" s="160"/>
      <c r="D173" s="150" t="s">
        <v>312</v>
      </c>
      <c r="E173" s="161" t="s">
        <v>1</v>
      </c>
      <c r="F173" s="162" t="s">
        <v>2736</v>
      </c>
      <c r="H173" s="163">
        <v>493.3</v>
      </c>
      <c r="I173" s="164"/>
      <c r="L173" s="160"/>
      <c r="M173" s="165"/>
      <c r="T173" s="166"/>
      <c r="AT173" s="161" t="s">
        <v>312</v>
      </c>
      <c r="AU173" s="161" t="s">
        <v>89</v>
      </c>
      <c r="AV173" s="12" t="s">
        <v>89</v>
      </c>
      <c r="AW173" s="12" t="s">
        <v>35</v>
      </c>
      <c r="AX173" s="12" t="s">
        <v>86</v>
      </c>
      <c r="AY173" s="161" t="s">
        <v>151</v>
      </c>
    </row>
    <row r="174" spans="2:65" s="1" customFormat="1" ht="16.5" customHeight="1">
      <c r="B174" s="136"/>
      <c r="C174" s="137" t="s">
        <v>216</v>
      </c>
      <c r="D174" s="137" t="s">
        <v>154</v>
      </c>
      <c r="E174" s="138" t="s">
        <v>501</v>
      </c>
      <c r="F174" s="139" t="s">
        <v>502</v>
      </c>
      <c r="G174" s="140" t="s">
        <v>377</v>
      </c>
      <c r="H174" s="141">
        <v>986</v>
      </c>
      <c r="I174" s="142"/>
      <c r="J174" s="143">
        <f>ROUND(I174*H174,2)</f>
        <v>0</v>
      </c>
      <c r="K174" s="139" t="s">
        <v>310</v>
      </c>
      <c r="L174" s="32"/>
      <c r="M174" s="144" t="s">
        <v>1</v>
      </c>
      <c r="N174" s="145" t="s">
        <v>44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158</v>
      </c>
      <c r="AT174" s="148" t="s">
        <v>154</v>
      </c>
      <c r="AU174" s="148" t="s">
        <v>89</v>
      </c>
      <c r="AY174" s="16" t="s">
        <v>151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86</v>
      </c>
      <c r="BK174" s="149">
        <f>ROUND(I174*H174,2)</f>
        <v>0</v>
      </c>
      <c r="BL174" s="16" t="s">
        <v>158</v>
      </c>
      <c r="BM174" s="148" t="s">
        <v>2737</v>
      </c>
    </row>
    <row r="175" spans="2:65" s="12" customFormat="1" ht="11.25">
      <c r="B175" s="160"/>
      <c r="D175" s="150" t="s">
        <v>312</v>
      </c>
      <c r="E175" s="161" t="s">
        <v>1</v>
      </c>
      <c r="F175" s="162" t="s">
        <v>2738</v>
      </c>
      <c r="H175" s="163">
        <v>986</v>
      </c>
      <c r="I175" s="164"/>
      <c r="L175" s="160"/>
      <c r="M175" s="165"/>
      <c r="T175" s="166"/>
      <c r="AT175" s="161" t="s">
        <v>312</v>
      </c>
      <c r="AU175" s="161" t="s">
        <v>89</v>
      </c>
      <c r="AV175" s="12" t="s">
        <v>89</v>
      </c>
      <c r="AW175" s="12" t="s">
        <v>35</v>
      </c>
      <c r="AX175" s="12" t="s">
        <v>86</v>
      </c>
      <c r="AY175" s="161" t="s">
        <v>151</v>
      </c>
    </row>
    <row r="176" spans="2:65" s="1" customFormat="1" ht="16.5" customHeight="1">
      <c r="B176" s="136"/>
      <c r="C176" s="137" t="s">
        <v>220</v>
      </c>
      <c r="D176" s="137" t="s">
        <v>154</v>
      </c>
      <c r="E176" s="138" t="s">
        <v>506</v>
      </c>
      <c r="F176" s="139" t="s">
        <v>507</v>
      </c>
      <c r="G176" s="140" t="s">
        <v>309</v>
      </c>
      <c r="H176" s="141">
        <v>493</v>
      </c>
      <c r="I176" s="142"/>
      <c r="J176" s="143">
        <f>ROUND(I176*H176,2)</f>
        <v>0</v>
      </c>
      <c r="K176" s="139" t="s">
        <v>310</v>
      </c>
      <c r="L176" s="32"/>
      <c r="M176" s="144" t="s">
        <v>1</v>
      </c>
      <c r="N176" s="145" t="s">
        <v>44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158</v>
      </c>
      <c r="AT176" s="148" t="s">
        <v>154</v>
      </c>
      <c r="AU176" s="148" t="s">
        <v>89</v>
      </c>
      <c r="AY176" s="16" t="s">
        <v>151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6" t="s">
        <v>86</v>
      </c>
      <c r="BK176" s="149">
        <f>ROUND(I176*H176,2)</f>
        <v>0</v>
      </c>
      <c r="BL176" s="16" t="s">
        <v>158</v>
      </c>
      <c r="BM176" s="148" t="s">
        <v>2739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2740</v>
      </c>
      <c r="H177" s="163">
        <v>493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86</v>
      </c>
      <c r="AY177" s="161" t="s">
        <v>151</v>
      </c>
    </row>
    <row r="178" spans="2:65" s="1" customFormat="1" ht="16.5" customHeight="1">
      <c r="B178" s="136"/>
      <c r="C178" s="137" t="s">
        <v>224</v>
      </c>
      <c r="D178" s="137" t="s">
        <v>154</v>
      </c>
      <c r="E178" s="138" t="s">
        <v>510</v>
      </c>
      <c r="F178" s="139" t="s">
        <v>511</v>
      </c>
      <c r="G178" s="140" t="s">
        <v>309</v>
      </c>
      <c r="H178" s="141">
        <v>182.45</v>
      </c>
      <c r="I178" s="142"/>
      <c r="J178" s="143">
        <f>ROUND(I178*H178,2)</f>
        <v>0</v>
      </c>
      <c r="K178" s="139" t="s">
        <v>310</v>
      </c>
      <c r="L178" s="32"/>
      <c r="M178" s="144" t="s">
        <v>1</v>
      </c>
      <c r="N178" s="145" t="s">
        <v>44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158</v>
      </c>
      <c r="AT178" s="148" t="s">
        <v>154</v>
      </c>
      <c r="AU178" s="148" t="s">
        <v>89</v>
      </c>
      <c r="AY178" s="16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86</v>
      </c>
      <c r="BK178" s="149">
        <f>ROUND(I178*H178,2)</f>
        <v>0</v>
      </c>
      <c r="BL178" s="16" t="s">
        <v>158</v>
      </c>
      <c r="BM178" s="148" t="s">
        <v>2741</v>
      </c>
    </row>
    <row r="179" spans="2:65" s="12" customFormat="1" ht="11.25">
      <c r="B179" s="160"/>
      <c r="D179" s="150" t="s">
        <v>312</v>
      </c>
      <c r="E179" s="161" t="s">
        <v>1</v>
      </c>
      <c r="F179" s="162" t="s">
        <v>2727</v>
      </c>
      <c r="H179" s="163">
        <v>182.45</v>
      </c>
      <c r="I179" s="164"/>
      <c r="L179" s="160"/>
      <c r="M179" s="165"/>
      <c r="T179" s="166"/>
      <c r="AT179" s="161" t="s">
        <v>312</v>
      </c>
      <c r="AU179" s="161" t="s">
        <v>89</v>
      </c>
      <c r="AV179" s="12" t="s">
        <v>89</v>
      </c>
      <c r="AW179" s="12" t="s">
        <v>35</v>
      </c>
      <c r="AX179" s="12" t="s">
        <v>86</v>
      </c>
      <c r="AY179" s="161" t="s">
        <v>151</v>
      </c>
    </row>
    <row r="180" spans="2:65" s="1" customFormat="1" ht="16.5" customHeight="1">
      <c r="B180" s="136"/>
      <c r="C180" s="137" t="s">
        <v>229</v>
      </c>
      <c r="D180" s="137" t="s">
        <v>154</v>
      </c>
      <c r="E180" s="138" t="s">
        <v>2742</v>
      </c>
      <c r="F180" s="139" t="s">
        <v>2743</v>
      </c>
      <c r="G180" s="140" t="s">
        <v>363</v>
      </c>
      <c r="H180" s="141">
        <v>10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2.0000000000000001E-4</v>
      </c>
      <c r="R180" s="146">
        <f>Q180*H180</f>
        <v>2E-3</v>
      </c>
      <c r="S180" s="146">
        <v>0</v>
      </c>
      <c r="T180" s="147">
        <f>S180*H180</f>
        <v>0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2744</v>
      </c>
    </row>
    <row r="181" spans="2:65" s="1" customFormat="1" ht="16.5" customHeight="1">
      <c r="B181" s="136"/>
      <c r="C181" s="174" t="s">
        <v>236</v>
      </c>
      <c r="D181" s="174" t="s">
        <v>374</v>
      </c>
      <c r="E181" s="175" t="s">
        <v>542</v>
      </c>
      <c r="F181" s="176" t="s">
        <v>543</v>
      </c>
      <c r="G181" s="177" t="s">
        <v>544</v>
      </c>
      <c r="H181" s="178">
        <v>10</v>
      </c>
      <c r="I181" s="179"/>
      <c r="J181" s="180">
        <f>ROUND(I181*H181,2)</f>
        <v>0</v>
      </c>
      <c r="K181" s="176" t="s">
        <v>310</v>
      </c>
      <c r="L181" s="181"/>
      <c r="M181" s="182" t="s">
        <v>1</v>
      </c>
      <c r="N181" s="183" t="s">
        <v>44</v>
      </c>
      <c r="P181" s="146">
        <f>O181*H181</f>
        <v>0</v>
      </c>
      <c r="Q181" s="146">
        <v>1E-3</v>
      </c>
      <c r="R181" s="146">
        <f>Q181*H181</f>
        <v>0.01</v>
      </c>
      <c r="S181" s="146">
        <v>0</v>
      </c>
      <c r="T181" s="147">
        <f>S181*H181</f>
        <v>0</v>
      </c>
      <c r="AR181" s="148" t="s">
        <v>183</v>
      </c>
      <c r="AT181" s="148" t="s">
        <v>374</v>
      </c>
      <c r="AU181" s="148" t="s">
        <v>89</v>
      </c>
      <c r="AY181" s="16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6" t="s">
        <v>86</v>
      </c>
      <c r="BK181" s="149">
        <f>ROUND(I181*H181,2)</f>
        <v>0</v>
      </c>
      <c r="BL181" s="16" t="s">
        <v>158</v>
      </c>
      <c r="BM181" s="148" t="s">
        <v>2745</v>
      </c>
    </row>
    <row r="182" spans="2:65" s="11" customFormat="1" ht="22.9" customHeight="1">
      <c r="B182" s="124"/>
      <c r="D182" s="125" t="s">
        <v>78</v>
      </c>
      <c r="E182" s="134" t="s">
        <v>89</v>
      </c>
      <c r="F182" s="134" t="s">
        <v>561</v>
      </c>
      <c r="I182" s="127"/>
      <c r="J182" s="135">
        <f>BK182</f>
        <v>0</v>
      </c>
      <c r="L182" s="124"/>
      <c r="M182" s="129"/>
      <c r="P182" s="130">
        <f>SUM(P183:P200)</f>
        <v>0</v>
      </c>
      <c r="R182" s="130">
        <f>SUM(R183:R200)</f>
        <v>137.37669739999998</v>
      </c>
      <c r="T182" s="131">
        <f>SUM(T183:T200)</f>
        <v>0</v>
      </c>
      <c r="AR182" s="125" t="s">
        <v>86</v>
      </c>
      <c r="AT182" s="132" t="s">
        <v>78</v>
      </c>
      <c r="AU182" s="132" t="s">
        <v>86</v>
      </c>
      <c r="AY182" s="125" t="s">
        <v>151</v>
      </c>
      <c r="BK182" s="133">
        <f>SUM(BK183:BK200)</f>
        <v>0</v>
      </c>
    </row>
    <row r="183" spans="2:65" s="1" customFormat="1" ht="16.5" customHeight="1">
      <c r="B183" s="136"/>
      <c r="C183" s="137" t="s">
        <v>7</v>
      </c>
      <c r="D183" s="137" t="s">
        <v>154</v>
      </c>
      <c r="E183" s="138" t="s">
        <v>2746</v>
      </c>
      <c r="F183" s="139" t="s">
        <v>2747</v>
      </c>
      <c r="G183" s="140" t="s">
        <v>309</v>
      </c>
      <c r="H183" s="141">
        <v>62.5</v>
      </c>
      <c r="I183" s="142"/>
      <c r="J183" s="143">
        <f>ROUND(I183*H183,2)</f>
        <v>0</v>
      </c>
      <c r="K183" s="139" t="s">
        <v>1</v>
      </c>
      <c r="L183" s="32"/>
      <c r="M183" s="144" t="s">
        <v>1</v>
      </c>
      <c r="N183" s="145" t="s">
        <v>44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158</v>
      </c>
      <c r="AT183" s="148" t="s">
        <v>154</v>
      </c>
      <c r="AU183" s="148" t="s">
        <v>89</v>
      </c>
      <c r="AY183" s="16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86</v>
      </c>
      <c r="BK183" s="149">
        <f>ROUND(I183*H183,2)</f>
        <v>0</v>
      </c>
      <c r="BL183" s="16" t="s">
        <v>158</v>
      </c>
      <c r="BM183" s="148" t="s">
        <v>2748</v>
      </c>
    </row>
    <row r="184" spans="2:65" s="12" customFormat="1" ht="11.25">
      <c r="B184" s="160"/>
      <c r="D184" s="150" t="s">
        <v>312</v>
      </c>
      <c r="E184" s="161" t="s">
        <v>1</v>
      </c>
      <c r="F184" s="162" t="s">
        <v>2749</v>
      </c>
      <c r="H184" s="163">
        <v>62.5</v>
      </c>
      <c r="I184" s="164"/>
      <c r="L184" s="160"/>
      <c r="M184" s="165"/>
      <c r="T184" s="166"/>
      <c r="AT184" s="161" t="s">
        <v>312</v>
      </c>
      <c r="AU184" s="161" t="s">
        <v>89</v>
      </c>
      <c r="AV184" s="12" t="s">
        <v>89</v>
      </c>
      <c r="AW184" s="12" t="s">
        <v>35</v>
      </c>
      <c r="AX184" s="12" t="s">
        <v>86</v>
      </c>
      <c r="AY184" s="161" t="s">
        <v>151</v>
      </c>
    </row>
    <row r="185" spans="2:65" s="1" customFormat="1" ht="16.5" customHeight="1">
      <c r="B185" s="136"/>
      <c r="C185" s="137" t="s">
        <v>245</v>
      </c>
      <c r="D185" s="137" t="s">
        <v>154</v>
      </c>
      <c r="E185" s="138" t="s">
        <v>2750</v>
      </c>
      <c r="F185" s="139" t="s">
        <v>2751</v>
      </c>
      <c r="G185" s="140" t="s">
        <v>349</v>
      </c>
      <c r="H185" s="141">
        <v>18</v>
      </c>
      <c r="I185" s="142"/>
      <c r="J185" s="143">
        <f>ROUND(I185*H185,2)</f>
        <v>0</v>
      </c>
      <c r="K185" s="139" t="s">
        <v>310</v>
      </c>
      <c r="L185" s="32"/>
      <c r="M185" s="144" t="s">
        <v>1</v>
      </c>
      <c r="N185" s="145" t="s">
        <v>44</v>
      </c>
      <c r="P185" s="146">
        <f>O185*H185</f>
        <v>0</v>
      </c>
      <c r="Q185" s="146">
        <v>9.2000000000000003E-4</v>
      </c>
      <c r="R185" s="146">
        <f>Q185*H185</f>
        <v>1.6560000000000002E-2</v>
      </c>
      <c r="S185" s="146">
        <v>0</v>
      </c>
      <c r="T185" s="147">
        <f>S185*H185</f>
        <v>0</v>
      </c>
      <c r="AR185" s="148" t="s">
        <v>158</v>
      </c>
      <c r="AT185" s="148" t="s">
        <v>154</v>
      </c>
      <c r="AU185" s="148" t="s">
        <v>89</v>
      </c>
      <c r="AY185" s="16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86</v>
      </c>
      <c r="BK185" s="149">
        <f>ROUND(I185*H185,2)</f>
        <v>0</v>
      </c>
      <c r="BL185" s="16" t="s">
        <v>158</v>
      </c>
      <c r="BM185" s="148" t="s">
        <v>2752</v>
      </c>
    </row>
    <row r="186" spans="2:65" s="12" customFormat="1" ht="11.25">
      <c r="B186" s="160"/>
      <c r="D186" s="150" t="s">
        <v>312</v>
      </c>
      <c r="E186" s="161" t="s">
        <v>1</v>
      </c>
      <c r="F186" s="162" t="s">
        <v>2753</v>
      </c>
      <c r="H186" s="163">
        <v>18</v>
      </c>
      <c r="I186" s="164"/>
      <c r="L186" s="160"/>
      <c r="M186" s="165"/>
      <c r="T186" s="166"/>
      <c r="AT186" s="161" t="s">
        <v>312</v>
      </c>
      <c r="AU186" s="161" t="s">
        <v>89</v>
      </c>
      <c r="AV186" s="12" t="s">
        <v>89</v>
      </c>
      <c r="AW186" s="12" t="s">
        <v>35</v>
      </c>
      <c r="AX186" s="12" t="s">
        <v>86</v>
      </c>
      <c r="AY186" s="161" t="s">
        <v>151</v>
      </c>
    </row>
    <row r="187" spans="2:65" s="1" customFormat="1" ht="16.5" customHeight="1">
      <c r="B187" s="136"/>
      <c r="C187" s="137" t="s">
        <v>251</v>
      </c>
      <c r="D187" s="137" t="s">
        <v>154</v>
      </c>
      <c r="E187" s="138" t="s">
        <v>2754</v>
      </c>
      <c r="F187" s="139" t="s">
        <v>2755</v>
      </c>
      <c r="G187" s="140" t="s">
        <v>363</v>
      </c>
      <c r="H187" s="141">
        <v>136.80000000000001</v>
      </c>
      <c r="I187" s="142"/>
      <c r="J187" s="143">
        <f>ROUND(I187*H187,2)</f>
        <v>0</v>
      </c>
      <c r="K187" s="139" t="s">
        <v>310</v>
      </c>
      <c r="L187" s="32"/>
      <c r="M187" s="144" t="s">
        <v>1</v>
      </c>
      <c r="N187" s="145" t="s">
        <v>44</v>
      </c>
      <c r="P187" s="146">
        <f>O187*H187</f>
        <v>0</v>
      </c>
      <c r="Q187" s="146">
        <v>1E-4</v>
      </c>
      <c r="R187" s="146">
        <f>Q187*H187</f>
        <v>1.3680000000000001E-2</v>
      </c>
      <c r="S187" s="146">
        <v>0</v>
      </c>
      <c r="T187" s="147">
        <f>S187*H187</f>
        <v>0</v>
      </c>
      <c r="AR187" s="148" t="s">
        <v>158</v>
      </c>
      <c r="AT187" s="148" t="s">
        <v>154</v>
      </c>
      <c r="AU187" s="148" t="s">
        <v>89</v>
      </c>
      <c r="AY187" s="16" t="s">
        <v>151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86</v>
      </c>
      <c r="BK187" s="149">
        <f>ROUND(I187*H187,2)</f>
        <v>0</v>
      </c>
      <c r="BL187" s="16" t="s">
        <v>158</v>
      </c>
      <c r="BM187" s="148" t="s">
        <v>2756</v>
      </c>
    </row>
    <row r="188" spans="2:65" s="12" customFormat="1" ht="11.25">
      <c r="B188" s="160"/>
      <c r="D188" s="150" t="s">
        <v>312</v>
      </c>
      <c r="E188" s="161" t="s">
        <v>1</v>
      </c>
      <c r="F188" s="162" t="s">
        <v>2757</v>
      </c>
      <c r="H188" s="163">
        <v>136.80000000000001</v>
      </c>
      <c r="I188" s="164"/>
      <c r="L188" s="160"/>
      <c r="M188" s="165"/>
      <c r="T188" s="166"/>
      <c r="AT188" s="161" t="s">
        <v>312</v>
      </c>
      <c r="AU188" s="161" t="s">
        <v>89</v>
      </c>
      <c r="AV188" s="12" t="s">
        <v>89</v>
      </c>
      <c r="AW188" s="12" t="s">
        <v>35</v>
      </c>
      <c r="AX188" s="12" t="s">
        <v>86</v>
      </c>
      <c r="AY188" s="161" t="s">
        <v>151</v>
      </c>
    </row>
    <row r="189" spans="2:65" s="1" customFormat="1" ht="16.5" customHeight="1">
      <c r="B189" s="136"/>
      <c r="C189" s="174" t="s">
        <v>255</v>
      </c>
      <c r="D189" s="174" t="s">
        <v>374</v>
      </c>
      <c r="E189" s="175" t="s">
        <v>2306</v>
      </c>
      <c r="F189" s="176" t="s">
        <v>2307</v>
      </c>
      <c r="G189" s="177" t="s">
        <v>363</v>
      </c>
      <c r="H189" s="178">
        <v>162.04</v>
      </c>
      <c r="I189" s="179"/>
      <c r="J189" s="180">
        <f>ROUND(I189*H189,2)</f>
        <v>0</v>
      </c>
      <c r="K189" s="176" t="s">
        <v>310</v>
      </c>
      <c r="L189" s="181"/>
      <c r="M189" s="182" t="s">
        <v>1</v>
      </c>
      <c r="N189" s="183" t="s">
        <v>44</v>
      </c>
      <c r="P189" s="146">
        <f>O189*H189</f>
        <v>0</v>
      </c>
      <c r="Q189" s="146">
        <v>2.9999999999999997E-4</v>
      </c>
      <c r="R189" s="146">
        <f>Q189*H189</f>
        <v>4.8611999999999995E-2</v>
      </c>
      <c r="S189" s="146">
        <v>0</v>
      </c>
      <c r="T189" s="147">
        <f>S189*H189</f>
        <v>0</v>
      </c>
      <c r="AR189" s="148" t="s">
        <v>183</v>
      </c>
      <c r="AT189" s="148" t="s">
        <v>374</v>
      </c>
      <c r="AU189" s="148" t="s">
        <v>89</v>
      </c>
      <c r="AY189" s="16" t="s">
        <v>151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86</v>
      </c>
      <c r="BK189" s="149">
        <f>ROUND(I189*H189,2)</f>
        <v>0</v>
      </c>
      <c r="BL189" s="16" t="s">
        <v>158</v>
      </c>
      <c r="BM189" s="148" t="s">
        <v>2758</v>
      </c>
    </row>
    <row r="190" spans="2:65" s="12" customFormat="1" ht="11.25">
      <c r="B190" s="160"/>
      <c r="D190" s="150" t="s">
        <v>312</v>
      </c>
      <c r="F190" s="162" t="s">
        <v>2759</v>
      </c>
      <c r="H190" s="163">
        <v>162.04</v>
      </c>
      <c r="I190" s="164"/>
      <c r="L190" s="160"/>
      <c r="M190" s="165"/>
      <c r="T190" s="166"/>
      <c r="AT190" s="161" t="s">
        <v>312</v>
      </c>
      <c r="AU190" s="161" t="s">
        <v>89</v>
      </c>
      <c r="AV190" s="12" t="s">
        <v>89</v>
      </c>
      <c r="AW190" s="12" t="s">
        <v>3</v>
      </c>
      <c r="AX190" s="12" t="s">
        <v>86</v>
      </c>
      <c r="AY190" s="161" t="s">
        <v>151</v>
      </c>
    </row>
    <row r="191" spans="2:65" s="1" customFormat="1" ht="21.75" customHeight="1">
      <c r="B191" s="136"/>
      <c r="C191" s="137" t="s">
        <v>259</v>
      </c>
      <c r="D191" s="137" t="s">
        <v>154</v>
      </c>
      <c r="E191" s="138" t="s">
        <v>2760</v>
      </c>
      <c r="F191" s="139" t="s">
        <v>2761</v>
      </c>
      <c r="G191" s="140" t="s">
        <v>349</v>
      </c>
      <c r="H191" s="141">
        <v>102</v>
      </c>
      <c r="I191" s="142"/>
      <c r="J191" s="143">
        <f>ROUND(I191*H191,2)</f>
        <v>0</v>
      </c>
      <c r="K191" s="139" t="s">
        <v>310</v>
      </c>
      <c r="L191" s="32"/>
      <c r="M191" s="144" t="s">
        <v>1</v>
      </c>
      <c r="N191" s="145" t="s">
        <v>44</v>
      </c>
      <c r="P191" s="146">
        <f>O191*H191</f>
        <v>0</v>
      </c>
      <c r="Q191" s="146">
        <v>7.7999999999999999E-4</v>
      </c>
      <c r="R191" s="146">
        <f>Q191*H191</f>
        <v>7.9559999999999992E-2</v>
      </c>
      <c r="S191" s="146">
        <v>0</v>
      </c>
      <c r="T191" s="147">
        <f>S191*H191</f>
        <v>0</v>
      </c>
      <c r="AR191" s="148" t="s">
        <v>158</v>
      </c>
      <c r="AT191" s="148" t="s">
        <v>154</v>
      </c>
      <c r="AU191" s="148" t="s">
        <v>89</v>
      </c>
      <c r="AY191" s="16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86</v>
      </c>
      <c r="BK191" s="149">
        <f>ROUND(I191*H191,2)</f>
        <v>0</v>
      </c>
      <c r="BL191" s="16" t="s">
        <v>158</v>
      </c>
      <c r="BM191" s="148" t="s">
        <v>2762</v>
      </c>
    </row>
    <row r="192" spans="2:65" s="12" customFormat="1" ht="11.25">
      <c r="B192" s="160"/>
      <c r="D192" s="150" t="s">
        <v>312</v>
      </c>
      <c r="E192" s="161" t="s">
        <v>1</v>
      </c>
      <c r="F192" s="162" t="s">
        <v>2717</v>
      </c>
      <c r="H192" s="163">
        <v>102</v>
      </c>
      <c r="I192" s="164"/>
      <c r="L192" s="160"/>
      <c r="M192" s="165"/>
      <c r="T192" s="166"/>
      <c r="AT192" s="161" t="s">
        <v>312</v>
      </c>
      <c r="AU192" s="161" t="s">
        <v>89</v>
      </c>
      <c r="AV192" s="12" t="s">
        <v>89</v>
      </c>
      <c r="AW192" s="12" t="s">
        <v>35</v>
      </c>
      <c r="AX192" s="12" t="s">
        <v>86</v>
      </c>
      <c r="AY192" s="161" t="s">
        <v>151</v>
      </c>
    </row>
    <row r="193" spans="2:65" s="1" customFormat="1" ht="16.5" customHeight="1">
      <c r="B193" s="136"/>
      <c r="C193" s="137" t="s">
        <v>265</v>
      </c>
      <c r="D193" s="137" t="s">
        <v>154</v>
      </c>
      <c r="E193" s="138" t="s">
        <v>2763</v>
      </c>
      <c r="F193" s="139" t="s">
        <v>2764</v>
      </c>
      <c r="G193" s="140" t="s">
        <v>349</v>
      </c>
      <c r="H193" s="141">
        <v>77</v>
      </c>
      <c r="I193" s="142"/>
      <c r="J193" s="143">
        <f>ROUND(I193*H193,2)</f>
        <v>0</v>
      </c>
      <c r="K193" s="139" t="s">
        <v>310</v>
      </c>
      <c r="L193" s="32"/>
      <c r="M193" s="144" t="s">
        <v>1</v>
      </c>
      <c r="N193" s="145" t="s">
        <v>44</v>
      </c>
      <c r="P193" s="146">
        <f>O193*H193</f>
        <v>0</v>
      </c>
      <c r="Q193" s="146">
        <v>5.0000000000000002E-5</v>
      </c>
      <c r="R193" s="146">
        <f>Q193*H193</f>
        <v>3.8500000000000001E-3</v>
      </c>
      <c r="S193" s="146">
        <v>0</v>
      </c>
      <c r="T193" s="147">
        <f>S193*H193</f>
        <v>0</v>
      </c>
      <c r="AR193" s="148" t="s">
        <v>158</v>
      </c>
      <c r="AT193" s="148" t="s">
        <v>154</v>
      </c>
      <c r="AU193" s="148" t="s">
        <v>89</v>
      </c>
      <c r="AY193" s="16" t="s">
        <v>151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86</v>
      </c>
      <c r="BK193" s="149">
        <f>ROUND(I193*H193,2)</f>
        <v>0</v>
      </c>
      <c r="BL193" s="16" t="s">
        <v>158</v>
      </c>
      <c r="BM193" s="148" t="s">
        <v>2765</v>
      </c>
    </row>
    <row r="194" spans="2:65" s="12" customFormat="1" ht="11.25">
      <c r="B194" s="160"/>
      <c r="D194" s="150" t="s">
        <v>312</v>
      </c>
      <c r="E194" s="161" t="s">
        <v>1</v>
      </c>
      <c r="F194" s="162" t="s">
        <v>2766</v>
      </c>
      <c r="H194" s="163">
        <v>77</v>
      </c>
      <c r="I194" s="164"/>
      <c r="L194" s="160"/>
      <c r="M194" s="165"/>
      <c r="T194" s="166"/>
      <c r="AT194" s="161" t="s">
        <v>312</v>
      </c>
      <c r="AU194" s="161" t="s">
        <v>89</v>
      </c>
      <c r="AV194" s="12" t="s">
        <v>89</v>
      </c>
      <c r="AW194" s="12" t="s">
        <v>35</v>
      </c>
      <c r="AX194" s="12" t="s">
        <v>86</v>
      </c>
      <c r="AY194" s="161" t="s">
        <v>151</v>
      </c>
    </row>
    <row r="195" spans="2:65" s="1" customFormat="1" ht="24.2" customHeight="1">
      <c r="B195" s="136"/>
      <c r="C195" s="137" t="s">
        <v>269</v>
      </c>
      <c r="D195" s="137" t="s">
        <v>154</v>
      </c>
      <c r="E195" s="138" t="s">
        <v>2767</v>
      </c>
      <c r="F195" s="139" t="s">
        <v>2768</v>
      </c>
      <c r="G195" s="140" t="s">
        <v>349</v>
      </c>
      <c r="H195" s="141">
        <v>102</v>
      </c>
      <c r="I195" s="142"/>
      <c r="J195" s="143">
        <f>ROUND(I195*H195,2)</f>
        <v>0</v>
      </c>
      <c r="K195" s="139" t="s">
        <v>310</v>
      </c>
      <c r="L195" s="32"/>
      <c r="M195" s="144" t="s">
        <v>1</v>
      </c>
      <c r="N195" s="145" t="s">
        <v>44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158</v>
      </c>
      <c r="AT195" s="148" t="s">
        <v>154</v>
      </c>
      <c r="AU195" s="148" t="s">
        <v>89</v>
      </c>
      <c r="AY195" s="16" t="s">
        <v>151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86</v>
      </c>
      <c r="BK195" s="149">
        <f>ROUND(I195*H195,2)</f>
        <v>0</v>
      </c>
      <c r="BL195" s="16" t="s">
        <v>158</v>
      </c>
      <c r="BM195" s="148" t="s">
        <v>2769</v>
      </c>
    </row>
    <row r="196" spans="2:65" s="12" customFormat="1" ht="11.25">
      <c r="B196" s="160"/>
      <c r="D196" s="150" t="s">
        <v>312</v>
      </c>
      <c r="E196" s="161" t="s">
        <v>1</v>
      </c>
      <c r="F196" s="162" t="s">
        <v>2770</v>
      </c>
      <c r="H196" s="163">
        <v>102</v>
      </c>
      <c r="I196" s="164"/>
      <c r="L196" s="160"/>
      <c r="M196" s="165"/>
      <c r="T196" s="166"/>
      <c r="AT196" s="161" t="s">
        <v>312</v>
      </c>
      <c r="AU196" s="161" t="s">
        <v>89</v>
      </c>
      <c r="AV196" s="12" t="s">
        <v>89</v>
      </c>
      <c r="AW196" s="12" t="s">
        <v>35</v>
      </c>
      <c r="AX196" s="12" t="s">
        <v>86</v>
      </c>
      <c r="AY196" s="161" t="s">
        <v>151</v>
      </c>
    </row>
    <row r="197" spans="2:65" s="1" customFormat="1" ht="16.5" customHeight="1">
      <c r="B197" s="136"/>
      <c r="C197" s="174" t="s">
        <v>273</v>
      </c>
      <c r="D197" s="174" t="s">
        <v>374</v>
      </c>
      <c r="E197" s="175" t="s">
        <v>2771</v>
      </c>
      <c r="F197" s="176" t="s">
        <v>2772</v>
      </c>
      <c r="G197" s="177" t="s">
        <v>309</v>
      </c>
      <c r="H197" s="178">
        <v>54.5</v>
      </c>
      <c r="I197" s="179"/>
      <c r="J197" s="180">
        <f>ROUND(I197*H197,2)</f>
        <v>0</v>
      </c>
      <c r="K197" s="176" t="s">
        <v>310</v>
      </c>
      <c r="L197" s="181"/>
      <c r="M197" s="182" t="s">
        <v>1</v>
      </c>
      <c r="N197" s="183" t="s">
        <v>44</v>
      </c>
      <c r="P197" s="146">
        <f>O197*H197</f>
        <v>0</v>
      </c>
      <c r="Q197" s="146">
        <v>2.4289999999999998</v>
      </c>
      <c r="R197" s="146">
        <f>Q197*H197</f>
        <v>132.38049999999998</v>
      </c>
      <c r="S197" s="146">
        <v>0</v>
      </c>
      <c r="T197" s="147">
        <f>S197*H197</f>
        <v>0</v>
      </c>
      <c r="AR197" s="148" t="s">
        <v>183</v>
      </c>
      <c r="AT197" s="148" t="s">
        <v>374</v>
      </c>
      <c r="AU197" s="148" t="s">
        <v>89</v>
      </c>
      <c r="AY197" s="16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6" t="s">
        <v>86</v>
      </c>
      <c r="BK197" s="149">
        <f>ROUND(I197*H197,2)</f>
        <v>0</v>
      </c>
      <c r="BL197" s="16" t="s">
        <v>158</v>
      </c>
      <c r="BM197" s="148" t="s">
        <v>2773</v>
      </c>
    </row>
    <row r="198" spans="2:65" s="12" customFormat="1" ht="11.25">
      <c r="B198" s="160"/>
      <c r="D198" s="150" t="s">
        <v>312</v>
      </c>
      <c r="E198" s="161" t="s">
        <v>1</v>
      </c>
      <c r="F198" s="162" t="s">
        <v>2774</v>
      </c>
      <c r="H198" s="163">
        <v>54.5</v>
      </c>
      <c r="I198" s="164"/>
      <c r="L198" s="160"/>
      <c r="M198" s="165"/>
      <c r="T198" s="166"/>
      <c r="AT198" s="161" t="s">
        <v>312</v>
      </c>
      <c r="AU198" s="161" t="s">
        <v>89</v>
      </c>
      <c r="AV198" s="12" t="s">
        <v>89</v>
      </c>
      <c r="AW198" s="12" t="s">
        <v>35</v>
      </c>
      <c r="AX198" s="12" t="s">
        <v>86</v>
      </c>
      <c r="AY198" s="161" t="s">
        <v>151</v>
      </c>
    </row>
    <row r="199" spans="2:65" s="1" customFormat="1" ht="16.5" customHeight="1">
      <c r="B199" s="136"/>
      <c r="C199" s="137" t="s">
        <v>277</v>
      </c>
      <c r="D199" s="137" t="s">
        <v>154</v>
      </c>
      <c r="E199" s="138" t="s">
        <v>2775</v>
      </c>
      <c r="F199" s="139" t="s">
        <v>2776</v>
      </c>
      <c r="G199" s="140" t="s">
        <v>377</v>
      </c>
      <c r="H199" s="141">
        <v>4.34</v>
      </c>
      <c r="I199" s="142"/>
      <c r="J199" s="143">
        <f>ROUND(I199*H199,2)</f>
        <v>0</v>
      </c>
      <c r="K199" s="139" t="s">
        <v>310</v>
      </c>
      <c r="L199" s="32"/>
      <c r="M199" s="144" t="s">
        <v>1</v>
      </c>
      <c r="N199" s="145" t="s">
        <v>44</v>
      </c>
      <c r="P199" s="146">
        <f>O199*H199</f>
        <v>0</v>
      </c>
      <c r="Q199" s="146">
        <v>1.11381</v>
      </c>
      <c r="R199" s="146">
        <f>Q199*H199</f>
        <v>4.8339353999999997</v>
      </c>
      <c r="S199" s="146">
        <v>0</v>
      </c>
      <c r="T199" s="147">
        <f>S199*H199</f>
        <v>0</v>
      </c>
      <c r="AR199" s="148" t="s">
        <v>158</v>
      </c>
      <c r="AT199" s="148" t="s">
        <v>154</v>
      </c>
      <c r="AU199" s="148" t="s">
        <v>89</v>
      </c>
      <c r="AY199" s="16" t="s">
        <v>151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86</v>
      </c>
      <c r="BK199" s="149">
        <f>ROUND(I199*H199,2)</f>
        <v>0</v>
      </c>
      <c r="BL199" s="16" t="s">
        <v>158</v>
      </c>
      <c r="BM199" s="148" t="s">
        <v>2777</v>
      </c>
    </row>
    <row r="200" spans="2:65" s="12" customFormat="1" ht="11.25">
      <c r="B200" s="160"/>
      <c r="D200" s="150" t="s">
        <v>312</v>
      </c>
      <c r="E200" s="161" t="s">
        <v>1</v>
      </c>
      <c r="F200" s="162" t="s">
        <v>2778</v>
      </c>
      <c r="H200" s="163">
        <v>4.34</v>
      </c>
      <c r="I200" s="164"/>
      <c r="L200" s="160"/>
      <c r="M200" s="165"/>
      <c r="T200" s="166"/>
      <c r="AT200" s="161" t="s">
        <v>312</v>
      </c>
      <c r="AU200" s="161" t="s">
        <v>89</v>
      </c>
      <c r="AV200" s="12" t="s">
        <v>89</v>
      </c>
      <c r="AW200" s="12" t="s">
        <v>35</v>
      </c>
      <c r="AX200" s="12" t="s">
        <v>86</v>
      </c>
      <c r="AY200" s="161" t="s">
        <v>151</v>
      </c>
    </row>
    <row r="201" spans="2:65" s="11" customFormat="1" ht="22.9" customHeight="1">
      <c r="B201" s="124"/>
      <c r="D201" s="125" t="s">
        <v>78</v>
      </c>
      <c r="E201" s="134" t="s">
        <v>163</v>
      </c>
      <c r="F201" s="134" t="s">
        <v>639</v>
      </c>
      <c r="I201" s="127"/>
      <c r="J201" s="135">
        <f>BK201</f>
        <v>0</v>
      </c>
      <c r="L201" s="124"/>
      <c r="M201" s="129"/>
      <c r="P201" s="130">
        <f>SUM(P202:P227)</f>
        <v>0</v>
      </c>
      <c r="R201" s="130">
        <f>SUM(R202:R227)</f>
        <v>154.26846309999999</v>
      </c>
      <c r="T201" s="131">
        <f>SUM(T202:T227)</f>
        <v>0</v>
      </c>
      <c r="AR201" s="125" t="s">
        <v>86</v>
      </c>
      <c r="AT201" s="132" t="s">
        <v>78</v>
      </c>
      <c r="AU201" s="132" t="s">
        <v>86</v>
      </c>
      <c r="AY201" s="125" t="s">
        <v>151</v>
      </c>
      <c r="BK201" s="133">
        <f>SUM(BK202:BK227)</f>
        <v>0</v>
      </c>
    </row>
    <row r="202" spans="2:65" s="1" customFormat="1" ht="16.5" customHeight="1">
      <c r="B202" s="136"/>
      <c r="C202" s="137" t="s">
        <v>451</v>
      </c>
      <c r="D202" s="137" t="s">
        <v>154</v>
      </c>
      <c r="E202" s="138" t="s">
        <v>2779</v>
      </c>
      <c r="F202" s="139" t="s">
        <v>2780</v>
      </c>
      <c r="G202" s="140" t="s">
        <v>309</v>
      </c>
      <c r="H202" s="141">
        <v>40</v>
      </c>
      <c r="I202" s="142"/>
      <c r="J202" s="143">
        <f>ROUND(I202*H202,2)</f>
        <v>0</v>
      </c>
      <c r="K202" s="139" t="s">
        <v>310</v>
      </c>
      <c r="L202" s="32"/>
      <c r="M202" s="144" t="s">
        <v>1</v>
      </c>
      <c r="N202" s="145" t="s">
        <v>44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158</v>
      </c>
      <c r="AT202" s="148" t="s">
        <v>154</v>
      </c>
      <c r="AU202" s="148" t="s">
        <v>89</v>
      </c>
      <c r="AY202" s="16" t="s">
        <v>151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6" t="s">
        <v>86</v>
      </c>
      <c r="BK202" s="149">
        <f>ROUND(I202*H202,2)</f>
        <v>0</v>
      </c>
      <c r="BL202" s="16" t="s">
        <v>158</v>
      </c>
      <c r="BM202" s="148" t="s">
        <v>2781</v>
      </c>
    </row>
    <row r="203" spans="2:65" s="12" customFormat="1" ht="11.25">
      <c r="B203" s="160"/>
      <c r="D203" s="150" t="s">
        <v>312</v>
      </c>
      <c r="E203" s="161" t="s">
        <v>1</v>
      </c>
      <c r="F203" s="162" t="s">
        <v>2782</v>
      </c>
      <c r="H203" s="163">
        <v>40</v>
      </c>
      <c r="I203" s="164"/>
      <c r="L203" s="160"/>
      <c r="M203" s="165"/>
      <c r="T203" s="166"/>
      <c r="AT203" s="161" t="s">
        <v>312</v>
      </c>
      <c r="AU203" s="161" t="s">
        <v>89</v>
      </c>
      <c r="AV203" s="12" t="s">
        <v>89</v>
      </c>
      <c r="AW203" s="12" t="s">
        <v>35</v>
      </c>
      <c r="AX203" s="12" t="s">
        <v>86</v>
      </c>
      <c r="AY203" s="161" t="s">
        <v>151</v>
      </c>
    </row>
    <row r="204" spans="2:65" s="1" customFormat="1" ht="16.5" customHeight="1">
      <c r="B204" s="136"/>
      <c r="C204" s="137" t="s">
        <v>458</v>
      </c>
      <c r="D204" s="137" t="s">
        <v>154</v>
      </c>
      <c r="E204" s="138" t="s">
        <v>2783</v>
      </c>
      <c r="F204" s="139" t="s">
        <v>2784</v>
      </c>
      <c r="G204" s="140" t="s">
        <v>363</v>
      </c>
      <c r="H204" s="141">
        <v>115.96</v>
      </c>
      <c r="I204" s="142"/>
      <c r="J204" s="143">
        <f>ROUND(I204*H204,2)</f>
        <v>0</v>
      </c>
      <c r="K204" s="139" t="s">
        <v>310</v>
      </c>
      <c r="L204" s="32"/>
      <c r="M204" s="144" t="s">
        <v>1</v>
      </c>
      <c r="N204" s="145" t="s">
        <v>44</v>
      </c>
      <c r="P204" s="146">
        <f>O204*H204</f>
        <v>0</v>
      </c>
      <c r="Q204" s="146">
        <v>4.1739999999999999E-2</v>
      </c>
      <c r="R204" s="146">
        <f>Q204*H204</f>
        <v>4.8401703999999999</v>
      </c>
      <c r="S204" s="146">
        <v>0</v>
      </c>
      <c r="T204" s="147">
        <f>S204*H204</f>
        <v>0</v>
      </c>
      <c r="AR204" s="148" t="s">
        <v>158</v>
      </c>
      <c r="AT204" s="148" t="s">
        <v>154</v>
      </c>
      <c r="AU204" s="148" t="s">
        <v>89</v>
      </c>
      <c r="AY204" s="16" t="s">
        <v>151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86</v>
      </c>
      <c r="BK204" s="149">
        <f>ROUND(I204*H204,2)</f>
        <v>0</v>
      </c>
      <c r="BL204" s="16" t="s">
        <v>158</v>
      </c>
      <c r="BM204" s="148" t="s">
        <v>2785</v>
      </c>
    </row>
    <row r="205" spans="2:65" s="12" customFormat="1" ht="11.25">
      <c r="B205" s="160"/>
      <c r="D205" s="150" t="s">
        <v>312</v>
      </c>
      <c r="E205" s="161" t="s">
        <v>1</v>
      </c>
      <c r="F205" s="162" t="s">
        <v>2786</v>
      </c>
      <c r="H205" s="163">
        <v>115.96</v>
      </c>
      <c r="I205" s="164"/>
      <c r="L205" s="160"/>
      <c r="M205" s="165"/>
      <c r="T205" s="166"/>
      <c r="AT205" s="161" t="s">
        <v>312</v>
      </c>
      <c r="AU205" s="161" t="s">
        <v>89</v>
      </c>
      <c r="AV205" s="12" t="s">
        <v>89</v>
      </c>
      <c r="AW205" s="12" t="s">
        <v>35</v>
      </c>
      <c r="AX205" s="12" t="s">
        <v>86</v>
      </c>
      <c r="AY205" s="161" t="s">
        <v>151</v>
      </c>
    </row>
    <row r="206" spans="2:65" s="1" customFormat="1" ht="16.5" customHeight="1">
      <c r="B206" s="136"/>
      <c r="C206" s="137" t="s">
        <v>464</v>
      </c>
      <c r="D206" s="137" t="s">
        <v>154</v>
      </c>
      <c r="E206" s="138" t="s">
        <v>2787</v>
      </c>
      <c r="F206" s="139" t="s">
        <v>2788</v>
      </c>
      <c r="G206" s="140" t="s">
        <v>363</v>
      </c>
      <c r="H206" s="141">
        <v>115.96</v>
      </c>
      <c r="I206" s="142"/>
      <c r="J206" s="143">
        <f>ROUND(I206*H206,2)</f>
        <v>0</v>
      </c>
      <c r="K206" s="139" t="s">
        <v>310</v>
      </c>
      <c r="L206" s="32"/>
      <c r="M206" s="144" t="s">
        <v>1</v>
      </c>
      <c r="N206" s="145" t="s">
        <v>44</v>
      </c>
      <c r="P206" s="146">
        <f>O206*H206</f>
        <v>0</v>
      </c>
      <c r="Q206" s="146">
        <v>2.0000000000000002E-5</v>
      </c>
      <c r="R206" s="146">
        <f>Q206*H206</f>
        <v>2.3192E-3</v>
      </c>
      <c r="S206" s="146">
        <v>0</v>
      </c>
      <c r="T206" s="147">
        <f>S206*H206</f>
        <v>0</v>
      </c>
      <c r="AR206" s="148" t="s">
        <v>158</v>
      </c>
      <c r="AT206" s="148" t="s">
        <v>154</v>
      </c>
      <c r="AU206" s="148" t="s">
        <v>89</v>
      </c>
      <c r="AY206" s="16" t="s">
        <v>151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6" t="s">
        <v>86</v>
      </c>
      <c r="BK206" s="149">
        <f>ROUND(I206*H206,2)</f>
        <v>0</v>
      </c>
      <c r="BL206" s="16" t="s">
        <v>158</v>
      </c>
      <c r="BM206" s="148" t="s">
        <v>2789</v>
      </c>
    </row>
    <row r="207" spans="2:65" s="1" customFormat="1" ht="16.5" customHeight="1">
      <c r="B207" s="136"/>
      <c r="C207" s="137" t="s">
        <v>469</v>
      </c>
      <c r="D207" s="137" t="s">
        <v>154</v>
      </c>
      <c r="E207" s="138" t="s">
        <v>2790</v>
      </c>
      <c r="F207" s="139" t="s">
        <v>2791</v>
      </c>
      <c r="G207" s="140" t="s">
        <v>377</v>
      </c>
      <c r="H207" s="141">
        <v>6.61</v>
      </c>
      <c r="I207" s="142"/>
      <c r="J207" s="143">
        <f>ROUND(I207*H207,2)</f>
        <v>0</v>
      </c>
      <c r="K207" s="139" t="s">
        <v>310</v>
      </c>
      <c r="L207" s="32"/>
      <c r="M207" s="144" t="s">
        <v>1</v>
      </c>
      <c r="N207" s="145" t="s">
        <v>44</v>
      </c>
      <c r="P207" s="146">
        <f>O207*H207</f>
        <v>0</v>
      </c>
      <c r="Q207" s="146">
        <v>1.04877</v>
      </c>
      <c r="R207" s="146">
        <f>Q207*H207</f>
        <v>6.9323697000000006</v>
      </c>
      <c r="S207" s="146">
        <v>0</v>
      </c>
      <c r="T207" s="147">
        <f>S207*H207</f>
        <v>0</v>
      </c>
      <c r="AR207" s="148" t="s">
        <v>158</v>
      </c>
      <c r="AT207" s="148" t="s">
        <v>154</v>
      </c>
      <c r="AU207" s="148" t="s">
        <v>89</v>
      </c>
      <c r="AY207" s="16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86</v>
      </c>
      <c r="BK207" s="149">
        <f>ROUND(I207*H207,2)</f>
        <v>0</v>
      </c>
      <c r="BL207" s="16" t="s">
        <v>158</v>
      </c>
      <c r="BM207" s="148" t="s">
        <v>2792</v>
      </c>
    </row>
    <row r="208" spans="2:65" s="12" customFormat="1" ht="11.25">
      <c r="B208" s="160"/>
      <c r="D208" s="150" t="s">
        <v>312</v>
      </c>
      <c r="E208" s="161" t="s">
        <v>1</v>
      </c>
      <c r="F208" s="162" t="s">
        <v>2793</v>
      </c>
      <c r="H208" s="163">
        <v>6.61</v>
      </c>
      <c r="I208" s="164"/>
      <c r="L208" s="160"/>
      <c r="M208" s="165"/>
      <c r="T208" s="166"/>
      <c r="AT208" s="161" t="s">
        <v>312</v>
      </c>
      <c r="AU208" s="161" t="s">
        <v>89</v>
      </c>
      <c r="AV208" s="12" t="s">
        <v>89</v>
      </c>
      <c r="AW208" s="12" t="s">
        <v>35</v>
      </c>
      <c r="AX208" s="12" t="s">
        <v>86</v>
      </c>
      <c r="AY208" s="161" t="s">
        <v>151</v>
      </c>
    </row>
    <row r="209" spans="2:65" s="1" customFormat="1" ht="16.5" customHeight="1">
      <c r="B209" s="136"/>
      <c r="C209" s="137" t="s">
        <v>477</v>
      </c>
      <c r="D209" s="137" t="s">
        <v>154</v>
      </c>
      <c r="E209" s="138" t="s">
        <v>2794</v>
      </c>
      <c r="F209" s="139" t="s">
        <v>2795</v>
      </c>
      <c r="G209" s="140" t="s">
        <v>309</v>
      </c>
      <c r="H209" s="141">
        <v>69.63</v>
      </c>
      <c r="I209" s="142"/>
      <c r="J209" s="143">
        <f>ROUND(I209*H209,2)</f>
        <v>0</v>
      </c>
      <c r="K209" s="139" t="s">
        <v>310</v>
      </c>
      <c r="L209" s="32"/>
      <c r="M209" s="144" t="s">
        <v>1</v>
      </c>
      <c r="N209" s="145" t="s">
        <v>44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158</v>
      </c>
      <c r="AT209" s="148" t="s">
        <v>154</v>
      </c>
      <c r="AU209" s="148" t="s">
        <v>89</v>
      </c>
      <c r="AY209" s="16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86</v>
      </c>
      <c r="BK209" s="149">
        <f>ROUND(I209*H209,2)</f>
        <v>0</v>
      </c>
      <c r="BL209" s="16" t="s">
        <v>158</v>
      </c>
      <c r="BM209" s="148" t="s">
        <v>2796</v>
      </c>
    </row>
    <row r="210" spans="2:65" s="12" customFormat="1" ht="11.25">
      <c r="B210" s="160"/>
      <c r="D210" s="150" t="s">
        <v>312</v>
      </c>
      <c r="E210" s="161" t="s">
        <v>1</v>
      </c>
      <c r="F210" s="162" t="s">
        <v>2797</v>
      </c>
      <c r="H210" s="163">
        <v>42.5</v>
      </c>
      <c r="I210" s="164"/>
      <c r="L210" s="160"/>
      <c r="M210" s="165"/>
      <c r="T210" s="166"/>
      <c r="AT210" s="161" t="s">
        <v>312</v>
      </c>
      <c r="AU210" s="161" t="s">
        <v>89</v>
      </c>
      <c r="AV210" s="12" t="s">
        <v>89</v>
      </c>
      <c r="AW210" s="12" t="s">
        <v>35</v>
      </c>
      <c r="AX210" s="12" t="s">
        <v>79</v>
      </c>
      <c r="AY210" s="161" t="s">
        <v>151</v>
      </c>
    </row>
    <row r="211" spans="2:65" s="12" customFormat="1" ht="11.25">
      <c r="B211" s="160"/>
      <c r="D211" s="150" t="s">
        <v>312</v>
      </c>
      <c r="E211" s="161" t="s">
        <v>1</v>
      </c>
      <c r="F211" s="162" t="s">
        <v>2798</v>
      </c>
      <c r="H211" s="163">
        <v>27.13</v>
      </c>
      <c r="I211" s="164"/>
      <c r="L211" s="160"/>
      <c r="M211" s="165"/>
      <c r="T211" s="166"/>
      <c r="AT211" s="161" t="s">
        <v>312</v>
      </c>
      <c r="AU211" s="161" t="s">
        <v>89</v>
      </c>
      <c r="AV211" s="12" t="s">
        <v>89</v>
      </c>
      <c r="AW211" s="12" t="s">
        <v>35</v>
      </c>
      <c r="AX211" s="12" t="s">
        <v>79</v>
      </c>
      <c r="AY211" s="161" t="s">
        <v>151</v>
      </c>
    </row>
    <row r="212" spans="2:65" s="13" customFormat="1" ht="11.25">
      <c r="B212" s="167"/>
      <c r="D212" s="150" t="s">
        <v>312</v>
      </c>
      <c r="E212" s="168" t="s">
        <v>1</v>
      </c>
      <c r="F212" s="169" t="s">
        <v>320</v>
      </c>
      <c r="H212" s="170">
        <v>69.63</v>
      </c>
      <c r="I212" s="171"/>
      <c r="L212" s="167"/>
      <c r="M212" s="172"/>
      <c r="T212" s="173"/>
      <c r="AT212" s="168" t="s">
        <v>312</v>
      </c>
      <c r="AU212" s="168" t="s">
        <v>89</v>
      </c>
      <c r="AV212" s="13" t="s">
        <v>158</v>
      </c>
      <c r="AW212" s="13" t="s">
        <v>35</v>
      </c>
      <c r="AX212" s="13" t="s">
        <v>86</v>
      </c>
      <c r="AY212" s="168" t="s">
        <v>151</v>
      </c>
    </row>
    <row r="213" spans="2:65" s="1" customFormat="1" ht="16.5" customHeight="1">
      <c r="B213" s="136"/>
      <c r="C213" s="137" t="s">
        <v>482</v>
      </c>
      <c r="D213" s="137" t="s">
        <v>154</v>
      </c>
      <c r="E213" s="138" t="s">
        <v>2799</v>
      </c>
      <c r="F213" s="139" t="s">
        <v>2800</v>
      </c>
      <c r="G213" s="140" t="s">
        <v>309</v>
      </c>
      <c r="H213" s="141">
        <v>32.299999999999997</v>
      </c>
      <c r="I213" s="142"/>
      <c r="J213" s="143">
        <f>ROUND(I213*H213,2)</f>
        <v>0</v>
      </c>
      <c r="K213" s="139" t="s">
        <v>310</v>
      </c>
      <c r="L213" s="32"/>
      <c r="M213" s="144" t="s">
        <v>1</v>
      </c>
      <c r="N213" s="145" t="s">
        <v>44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158</v>
      </c>
      <c r="AT213" s="148" t="s">
        <v>154</v>
      </c>
      <c r="AU213" s="148" t="s">
        <v>89</v>
      </c>
      <c r="AY213" s="16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6" t="s">
        <v>86</v>
      </c>
      <c r="BK213" s="149">
        <f>ROUND(I213*H213,2)</f>
        <v>0</v>
      </c>
      <c r="BL213" s="16" t="s">
        <v>158</v>
      </c>
      <c r="BM213" s="148" t="s">
        <v>2801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2802</v>
      </c>
      <c r="H214" s="163">
        <v>32.299999999999997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86</v>
      </c>
      <c r="AY214" s="161" t="s">
        <v>151</v>
      </c>
    </row>
    <row r="215" spans="2:65" s="1" customFormat="1" ht="16.5" customHeight="1">
      <c r="B215" s="136"/>
      <c r="C215" s="137" t="s">
        <v>487</v>
      </c>
      <c r="D215" s="137" t="s">
        <v>154</v>
      </c>
      <c r="E215" s="138" t="s">
        <v>2803</v>
      </c>
      <c r="F215" s="139" t="s">
        <v>2804</v>
      </c>
      <c r="G215" s="140" t="s">
        <v>363</v>
      </c>
      <c r="H215" s="141">
        <v>181.3</v>
      </c>
      <c r="I215" s="142"/>
      <c r="J215" s="143">
        <f>ROUND(I215*H215,2)</f>
        <v>0</v>
      </c>
      <c r="K215" s="139" t="s">
        <v>310</v>
      </c>
      <c r="L215" s="32"/>
      <c r="M215" s="144" t="s">
        <v>1</v>
      </c>
      <c r="N215" s="145" t="s">
        <v>44</v>
      </c>
      <c r="P215" s="146">
        <f>O215*H215</f>
        <v>0</v>
      </c>
      <c r="Q215" s="146">
        <v>1.82E-3</v>
      </c>
      <c r="R215" s="146">
        <f>Q215*H215</f>
        <v>0.32996600000000004</v>
      </c>
      <c r="S215" s="146">
        <v>0</v>
      </c>
      <c r="T215" s="147">
        <f>S215*H215</f>
        <v>0</v>
      </c>
      <c r="AR215" s="148" t="s">
        <v>158</v>
      </c>
      <c r="AT215" s="148" t="s">
        <v>154</v>
      </c>
      <c r="AU215" s="148" t="s">
        <v>89</v>
      </c>
      <c r="AY215" s="16" t="s">
        <v>151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6" t="s">
        <v>86</v>
      </c>
      <c r="BK215" s="149">
        <f>ROUND(I215*H215,2)</f>
        <v>0</v>
      </c>
      <c r="BL215" s="16" t="s">
        <v>158</v>
      </c>
      <c r="BM215" s="148" t="s">
        <v>2805</v>
      </c>
    </row>
    <row r="216" spans="2:65" s="12" customFormat="1" ht="11.25">
      <c r="B216" s="160"/>
      <c r="D216" s="150" t="s">
        <v>312</v>
      </c>
      <c r="E216" s="161" t="s">
        <v>1</v>
      </c>
      <c r="F216" s="162" t="s">
        <v>2806</v>
      </c>
      <c r="H216" s="163">
        <v>83</v>
      </c>
      <c r="I216" s="164"/>
      <c r="L216" s="160"/>
      <c r="M216" s="165"/>
      <c r="T216" s="166"/>
      <c r="AT216" s="161" t="s">
        <v>312</v>
      </c>
      <c r="AU216" s="161" t="s">
        <v>89</v>
      </c>
      <c r="AV216" s="12" t="s">
        <v>89</v>
      </c>
      <c r="AW216" s="12" t="s">
        <v>35</v>
      </c>
      <c r="AX216" s="12" t="s">
        <v>79</v>
      </c>
      <c r="AY216" s="161" t="s">
        <v>151</v>
      </c>
    </row>
    <row r="217" spans="2:65" s="12" customFormat="1" ht="11.25">
      <c r="B217" s="160"/>
      <c r="D217" s="150" t="s">
        <v>312</v>
      </c>
      <c r="E217" s="161" t="s">
        <v>1</v>
      </c>
      <c r="F217" s="162" t="s">
        <v>2807</v>
      </c>
      <c r="H217" s="163">
        <v>67.3</v>
      </c>
      <c r="I217" s="164"/>
      <c r="L217" s="160"/>
      <c r="M217" s="165"/>
      <c r="T217" s="166"/>
      <c r="AT217" s="161" t="s">
        <v>312</v>
      </c>
      <c r="AU217" s="161" t="s">
        <v>89</v>
      </c>
      <c r="AV217" s="12" t="s">
        <v>89</v>
      </c>
      <c r="AW217" s="12" t="s">
        <v>35</v>
      </c>
      <c r="AX217" s="12" t="s">
        <v>79</v>
      </c>
      <c r="AY217" s="161" t="s">
        <v>151</v>
      </c>
    </row>
    <row r="218" spans="2:65" s="12" customFormat="1" ht="11.25">
      <c r="B218" s="160"/>
      <c r="D218" s="150" t="s">
        <v>312</v>
      </c>
      <c r="E218" s="161" t="s">
        <v>1</v>
      </c>
      <c r="F218" s="162" t="s">
        <v>2808</v>
      </c>
      <c r="H218" s="163">
        <v>31</v>
      </c>
      <c r="I218" s="164"/>
      <c r="L218" s="160"/>
      <c r="M218" s="165"/>
      <c r="T218" s="166"/>
      <c r="AT218" s="161" t="s">
        <v>312</v>
      </c>
      <c r="AU218" s="161" t="s">
        <v>89</v>
      </c>
      <c r="AV218" s="12" t="s">
        <v>89</v>
      </c>
      <c r="AW218" s="12" t="s">
        <v>35</v>
      </c>
      <c r="AX218" s="12" t="s">
        <v>79</v>
      </c>
      <c r="AY218" s="161" t="s">
        <v>151</v>
      </c>
    </row>
    <row r="219" spans="2:65" s="13" customFormat="1" ht="11.25">
      <c r="B219" s="167"/>
      <c r="D219" s="150" t="s">
        <v>312</v>
      </c>
      <c r="E219" s="168" t="s">
        <v>1</v>
      </c>
      <c r="F219" s="169" t="s">
        <v>320</v>
      </c>
      <c r="H219" s="170">
        <v>181.3</v>
      </c>
      <c r="I219" s="171"/>
      <c r="L219" s="167"/>
      <c r="M219" s="172"/>
      <c r="T219" s="173"/>
      <c r="AT219" s="168" t="s">
        <v>312</v>
      </c>
      <c r="AU219" s="168" t="s">
        <v>89</v>
      </c>
      <c r="AV219" s="13" t="s">
        <v>158</v>
      </c>
      <c r="AW219" s="13" t="s">
        <v>35</v>
      </c>
      <c r="AX219" s="13" t="s">
        <v>86</v>
      </c>
      <c r="AY219" s="168" t="s">
        <v>151</v>
      </c>
    </row>
    <row r="220" spans="2:65" s="1" customFormat="1" ht="16.5" customHeight="1">
      <c r="B220" s="136"/>
      <c r="C220" s="137" t="s">
        <v>492</v>
      </c>
      <c r="D220" s="137" t="s">
        <v>154</v>
      </c>
      <c r="E220" s="138" t="s">
        <v>2809</v>
      </c>
      <c r="F220" s="139" t="s">
        <v>2810</v>
      </c>
      <c r="G220" s="140" t="s">
        <v>363</v>
      </c>
      <c r="H220" s="141">
        <v>181.3</v>
      </c>
      <c r="I220" s="142"/>
      <c r="J220" s="143">
        <f>ROUND(I220*H220,2)</f>
        <v>0</v>
      </c>
      <c r="K220" s="139" t="s">
        <v>310</v>
      </c>
      <c r="L220" s="32"/>
      <c r="M220" s="144" t="s">
        <v>1</v>
      </c>
      <c r="N220" s="145" t="s">
        <v>44</v>
      </c>
      <c r="P220" s="146">
        <f>O220*H220</f>
        <v>0</v>
      </c>
      <c r="Q220" s="146">
        <v>4.0000000000000003E-5</v>
      </c>
      <c r="R220" s="146">
        <f>Q220*H220</f>
        <v>7.2520000000000006E-3</v>
      </c>
      <c r="S220" s="146">
        <v>0</v>
      </c>
      <c r="T220" s="147">
        <f>S220*H220</f>
        <v>0</v>
      </c>
      <c r="AR220" s="148" t="s">
        <v>158</v>
      </c>
      <c r="AT220" s="148" t="s">
        <v>154</v>
      </c>
      <c r="AU220" s="148" t="s">
        <v>89</v>
      </c>
      <c r="AY220" s="16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6" t="s">
        <v>86</v>
      </c>
      <c r="BK220" s="149">
        <f>ROUND(I220*H220,2)</f>
        <v>0</v>
      </c>
      <c r="BL220" s="16" t="s">
        <v>158</v>
      </c>
      <c r="BM220" s="148" t="s">
        <v>2811</v>
      </c>
    </row>
    <row r="221" spans="2:65" s="1" customFormat="1" ht="16.5" customHeight="1">
      <c r="B221" s="136"/>
      <c r="C221" s="137" t="s">
        <v>496</v>
      </c>
      <c r="D221" s="137" t="s">
        <v>154</v>
      </c>
      <c r="E221" s="138" t="s">
        <v>2812</v>
      </c>
      <c r="F221" s="139" t="s">
        <v>2813</v>
      </c>
      <c r="G221" s="140" t="s">
        <v>377</v>
      </c>
      <c r="H221" s="141">
        <v>8.9700000000000006</v>
      </c>
      <c r="I221" s="142"/>
      <c r="J221" s="143">
        <f>ROUND(I221*H221,2)</f>
        <v>0</v>
      </c>
      <c r="K221" s="139" t="s">
        <v>310</v>
      </c>
      <c r="L221" s="32"/>
      <c r="M221" s="144" t="s">
        <v>1</v>
      </c>
      <c r="N221" s="145" t="s">
        <v>44</v>
      </c>
      <c r="P221" s="146">
        <f>O221*H221</f>
        <v>0</v>
      </c>
      <c r="Q221" s="146">
        <v>1.0379400000000001</v>
      </c>
      <c r="R221" s="146">
        <f>Q221*H221</f>
        <v>9.3103218000000005</v>
      </c>
      <c r="S221" s="146">
        <v>0</v>
      </c>
      <c r="T221" s="147">
        <f>S221*H221</f>
        <v>0</v>
      </c>
      <c r="AR221" s="148" t="s">
        <v>158</v>
      </c>
      <c r="AT221" s="148" t="s">
        <v>154</v>
      </c>
      <c r="AU221" s="148" t="s">
        <v>89</v>
      </c>
      <c r="AY221" s="16" t="s">
        <v>151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6" t="s">
        <v>86</v>
      </c>
      <c r="BK221" s="149">
        <f>ROUND(I221*H221,2)</f>
        <v>0</v>
      </c>
      <c r="BL221" s="16" t="s">
        <v>158</v>
      </c>
      <c r="BM221" s="148" t="s">
        <v>2814</v>
      </c>
    </row>
    <row r="222" spans="2:65" s="12" customFormat="1" ht="11.25">
      <c r="B222" s="160"/>
      <c r="D222" s="150" t="s">
        <v>312</v>
      </c>
      <c r="E222" s="161" t="s">
        <v>1</v>
      </c>
      <c r="F222" s="162" t="s">
        <v>2815</v>
      </c>
      <c r="H222" s="163">
        <v>3.74</v>
      </c>
      <c r="I222" s="164"/>
      <c r="L222" s="160"/>
      <c r="M222" s="165"/>
      <c r="T222" s="166"/>
      <c r="AT222" s="161" t="s">
        <v>312</v>
      </c>
      <c r="AU222" s="161" t="s">
        <v>89</v>
      </c>
      <c r="AV222" s="12" t="s">
        <v>89</v>
      </c>
      <c r="AW222" s="12" t="s">
        <v>35</v>
      </c>
      <c r="AX222" s="12" t="s">
        <v>79</v>
      </c>
      <c r="AY222" s="161" t="s">
        <v>151</v>
      </c>
    </row>
    <row r="223" spans="2:65" s="12" customFormat="1" ht="11.25">
      <c r="B223" s="160"/>
      <c r="D223" s="150" t="s">
        <v>312</v>
      </c>
      <c r="E223" s="161" t="s">
        <v>1</v>
      </c>
      <c r="F223" s="162" t="s">
        <v>2816</v>
      </c>
      <c r="H223" s="163">
        <v>2.39</v>
      </c>
      <c r="I223" s="164"/>
      <c r="L223" s="160"/>
      <c r="M223" s="165"/>
      <c r="T223" s="166"/>
      <c r="AT223" s="161" t="s">
        <v>312</v>
      </c>
      <c r="AU223" s="161" t="s">
        <v>89</v>
      </c>
      <c r="AV223" s="12" t="s">
        <v>89</v>
      </c>
      <c r="AW223" s="12" t="s">
        <v>35</v>
      </c>
      <c r="AX223" s="12" t="s">
        <v>79</v>
      </c>
      <c r="AY223" s="161" t="s">
        <v>151</v>
      </c>
    </row>
    <row r="224" spans="2:65" s="12" customFormat="1" ht="11.25">
      <c r="B224" s="160"/>
      <c r="D224" s="150" t="s">
        <v>312</v>
      </c>
      <c r="E224" s="161" t="s">
        <v>1</v>
      </c>
      <c r="F224" s="162" t="s">
        <v>2817</v>
      </c>
      <c r="H224" s="163">
        <v>2.84</v>
      </c>
      <c r="I224" s="164"/>
      <c r="L224" s="160"/>
      <c r="M224" s="165"/>
      <c r="T224" s="166"/>
      <c r="AT224" s="161" t="s">
        <v>312</v>
      </c>
      <c r="AU224" s="161" t="s">
        <v>89</v>
      </c>
      <c r="AV224" s="12" t="s">
        <v>89</v>
      </c>
      <c r="AW224" s="12" t="s">
        <v>35</v>
      </c>
      <c r="AX224" s="12" t="s">
        <v>79</v>
      </c>
      <c r="AY224" s="161" t="s">
        <v>151</v>
      </c>
    </row>
    <row r="225" spans="2:65" s="13" customFormat="1" ht="11.25">
      <c r="B225" s="167"/>
      <c r="D225" s="150" t="s">
        <v>312</v>
      </c>
      <c r="E225" s="168" t="s">
        <v>1</v>
      </c>
      <c r="F225" s="169" t="s">
        <v>320</v>
      </c>
      <c r="H225" s="170">
        <v>8.9700000000000006</v>
      </c>
      <c r="I225" s="171"/>
      <c r="L225" s="167"/>
      <c r="M225" s="172"/>
      <c r="T225" s="173"/>
      <c r="AT225" s="168" t="s">
        <v>312</v>
      </c>
      <c r="AU225" s="168" t="s">
        <v>89</v>
      </c>
      <c r="AV225" s="13" t="s">
        <v>158</v>
      </c>
      <c r="AW225" s="13" t="s">
        <v>35</v>
      </c>
      <c r="AX225" s="13" t="s">
        <v>86</v>
      </c>
      <c r="AY225" s="168" t="s">
        <v>151</v>
      </c>
    </row>
    <row r="226" spans="2:65" s="1" customFormat="1" ht="16.5" customHeight="1">
      <c r="B226" s="136"/>
      <c r="C226" s="137" t="s">
        <v>500</v>
      </c>
      <c r="D226" s="137" t="s">
        <v>154</v>
      </c>
      <c r="E226" s="138" t="s">
        <v>2818</v>
      </c>
      <c r="F226" s="139" t="s">
        <v>2819</v>
      </c>
      <c r="G226" s="140" t="s">
        <v>309</v>
      </c>
      <c r="H226" s="141">
        <v>1005.8</v>
      </c>
      <c r="I226" s="142"/>
      <c r="J226" s="143">
        <f>ROUND(I226*H226,2)</f>
        <v>0</v>
      </c>
      <c r="K226" s="139" t="s">
        <v>310</v>
      </c>
      <c r="L226" s="32"/>
      <c r="M226" s="144" t="s">
        <v>1</v>
      </c>
      <c r="N226" s="145" t="s">
        <v>44</v>
      </c>
      <c r="P226" s="146">
        <f>O226*H226</f>
        <v>0</v>
      </c>
      <c r="Q226" s="146">
        <v>0.13208</v>
      </c>
      <c r="R226" s="146">
        <f>Q226*H226</f>
        <v>132.84606399999998</v>
      </c>
      <c r="S226" s="146">
        <v>0</v>
      </c>
      <c r="T226" s="147">
        <f>S226*H226</f>
        <v>0</v>
      </c>
      <c r="AR226" s="148" t="s">
        <v>158</v>
      </c>
      <c r="AT226" s="148" t="s">
        <v>154</v>
      </c>
      <c r="AU226" s="148" t="s">
        <v>89</v>
      </c>
      <c r="AY226" s="16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6" t="s">
        <v>86</v>
      </c>
      <c r="BK226" s="149">
        <f>ROUND(I226*H226,2)</f>
        <v>0</v>
      </c>
      <c r="BL226" s="16" t="s">
        <v>158</v>
      </c>
      <c r="BM226" s="148" t="s">
        <v>2820</v>
      </c>
    </row>
    <row r="227" spans="2:65" s="1" customFormat="1" ht="16.5" customHeight="1">
      <c r="B227" s="136"/>
      <c r="C227" s="137" t="s">
        <v>505</v>
      </c>
      <c r="D227" s="137" t="s">
        <v>154</v>
      </c>
      <c r="E227" s="138" t="s">
        <v>2821</v>
      </c>
      <c r="F227" s="139" t="s">
        <v>2822</v>
      </c>
      <c r="G227" s="140" t="s">
        <v>309</v>
      </c>
      <c r="H227" s="141">
        <v>1005.8</v>
      </c>
      <c r="I227" s="142"/>
      <c r="J227" s="143">
        <f>ROUND(I227*H227,2)</f>
        <v>0</v>
      </c>
      <c r="K227" s="139" t="s">
        <v>310</v>
      </c>
      <c r="L227" s="32"/>
      <c r="M227" s="144" t="s">
        <v>1</v>
      </c>
      <c r="N227" s="145" t="s">
        <v>44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158</v>
      </c>
      <c r="AT227" s="148" t="s">
        <v>154</v>
      </c>
      <c r="AU227" s="148" t="s">
        <v>89</v>
      </c>
      <c r="AY227" s="16" t="s">
        <v>151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6" t="s">
        <v>86</v>
      </c>
      <c r="BK227" s="149">
        <f>ROUND(I227*H227,2)</f>
        <v>0</v>
      </c>
      <c r="BL227" s="16" t="s">
        <v>158</v>
      </c>
      <c r="BM227" s="148" t="s">
        <v>2823</v>
      </c>
    </row>
    <row r="228" spans="2:65" s="11" customFormat="1" ht="22.9" customHeight="1">
      <c r="B228" s="124"/>
      <c r="D228" s="125" t="s">
        <v>78</v>
      </c>
      <c r="E228" s="134" t="s">
        <v>158</v>
      </c>
      <c r="F228" s="134" t="s">
        <v>722</v>
      </c>
      <c r="I228" s="127"/>
      <c r="J228" s="135">
        <f>BK228</f>
        <v>0</v>
      </c>
      <c r="L228" s="124"/>
      <c r="M228" s="129"/>
      <c r="P228" s="130">
        <f>SUM(P229:P248)</f>
        <v>0</v>
      </c>
      <c r="R228" s="130">
        <f>SUM(R229:R248)</f>
        <v>39.038740299999994</v>
      </c>
      <c r="T228" s="131">
        <f>SUM(T229:T248)</f>
        <v>0</v>
      </c>
      <c r="AR228" s="125" t="s">
        <v>86</v>
      </c>
      <c r="AT228" s="132" t="s">
        <v>78</v>
      </c>
      <c r="AU228" s="132" t="s">
        <v>86</v>
      </c>
      <c r="AY228" s="125" t="s">
        <v>151</v>
      </c>
      <c r="BK228" s="133">
        <f>SUM(BK229:BK248)</f>
        <v>0</v>
      </c>
    </row>
    <row r="229" spans="2:65" s="1" customFormat="1" ht="16.5" customHeight="1">
      <c r="B229" s="136"/>
      <c r="C229" s="137" t="s">
        <v>509</v>
      </c>
      <c r="D229" s="137" t="s">
        <v>154</v>
      </c>
      <c r="E229" s="138" t="s">
        <v>2824</v>
      </c>
      <c r="F229" s="139" t="s">
        <v>2825</v>
      </c>
      <c r="G229" s="140" t="s">
        <v>309</v>
      </c>
      <c r="H229" s="141">
        <v>243.08</v>
      </c>
      <c r="I229" s="142"/>
      <c r="J229" s="143">
        <f>ROUND(I229*H229,2)</f>
        <v>0</v>
      </c>
      <c r="K229" s="139" t="s">
        <v>310</v>
      </c>
      <c r="L229" s="32"/>
      <c r="M229" s="144" t="s">
        <v>1</v>
      </c>
      <c r="N229" s="145" t="s">
        <v>44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158</v>
      </c>
      <c r="AT229" s="148" t="s">
        <v>154</v>
      </c>
      <c r="AU229" s="148" t="s">
        <v>89</v>
      </c>
      <c r="AY229" s="16" t="s">
        <v>151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6" t="s">
        <v>86</v>
      </c>
      <c r="BK229" s="149">
        <f>ROUND(I229*H229,2)</f>
        <v>0</v>
      </c>
      <c r="BL229" s="16" t="s">
        <v>158</v>
      </c>
      <c r="BM229" s="148" t="s">
        <v>2826</v>
      </c>
    </row>
    <row r="230" spans="2:65" s="12" customFormat="1" ht="11.25">
      <c r="B230" s="160"/>
      <c r="D230" s="150" t="s">
        <v>312</v>
      </c>
      <c r="E230" s="161" t="s">
        <v>1</v>
      </c>
      <c r="F230" s="162" t="s">
        <v>2827</v>
      </c>
      <c r="H230" s="163">
        <v>243.08</v>
      </c>
      <c r="I230" s="164"/>
      <c r="L230" s="160"/>
      <c r="M230" s="165"/>
      <c r="T230" s="166"/>
      <c r="AT230" s="161" t="s">
        <v>312</v>
      </c>
      <c r="AU230" s="161" t="s">
        <v>89</v>
      </c>
      <c r="AV230" s="12" t="s">
        <v>89</v>
      </c>
      <c r="AW230" s="12" t="s">
        <v>35</v>
      </c>
      <c r="AX230" s="12" t="s">
        <v>86</v>
      </c>
      <c r="AY230" s="161" t="s">
        <v>151</v>
      </c>
    </row>
    <row r="231" spans="2:65" s="1" customFormat="1" ht="16.5" customHeight="1">
      <c r="B231" s="136"/>
      <c r="C231" s="137" t="s">
        <v>513</v>
      </c>
      <c r="D231" s="137" t="s">
        <v>154</v>
      </c>
      <c r="E231" s="138" t="s">
        <v>2828</v>
      </c>
      <c r="F231" s="139" t="s">
        <v>2829</v>
      </c>
      <c r="G231" s="140" t="s">
        <v>363</v>
      </c>
      <c r="H231" s="141">
        <v>160</v>
      </c>
      <c r="I231" s="142"/>
      <c r="J231" s="143">
        <f>ROUND(I231*H231,2)</f>
        <v>0</v>
      </c>
      <c r="K231" s="139" t="s">
        <v>310</v>
      </c>
      <c r="L231" s="32"/>
      <c r="M231" s="144" t="s">
        <v>1</v>
      </c>
      <c r="N231" s="145" t="s">
        <v>44</v>
      </c>
      <c r="P231" s="146">
        <f>O231*H231</f>
        <v>0</v>
      </c>
      <c r="Q231" s="146">
        <v>7.6E-3</v>
      </c>
      <c r="R231" s="146">
        <f>Q231*H231</f>
        <v>1.216</v>
      </c>
      <c r="S231" s="146">
        <v>0</v>
      </c>
      <c r="T231" s="147">
        <f>S231*H231</f>
        <v>0</v>
      </c>
      <c r="AR231" s="148" t="s">
        <v>158</v>
      </c>
      <c r="AT231" s="148" t="s">
        <v>154</v>
      </c>
      <c r="AU231" s="148" t="s">
        <v>89</v>
      </c>
      <c r="AY231" s="16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6" t="s">
        <v>86</v>
      </c>
      <c r="BK231" s="149">
        <f>ROUND(I231*H231,2)</f>
        <v>0</v>
      </c>
      <c r="BL231" s="16" t="s">
        <v>158</v>
      </c>
      <c r="BM231" s="148" t="s">
        <v>2830</v>
      </c>
    </row>
    <row r="232" spans="2:65" s="12" customFormat="1" ht="11.25">
      <c r="B232" s="160"/>
      <c r="D232" s="150" t="s">
        <v>312</v>
      </c>
      <c r="E232" s="161" t="s">
        <v>1</v>
      </c>
      <c r="F232" s="162" t="s">
        <v>2831</v>
      </c>
      <c r="H232" s="163">
        <v>160</v>
      </c>
      <c r="I232" s="164"/>
      <c r="L232" s="160"/>
      <c r="M232" s="165"/>
      <c r="T232" s="166"/>
      <c r="AT232" s="161" t="s">
        <v>312</v>
      </c>
      <c r="AU232" s="161" t="s">
        <v>89</v>
      </c>
      <c r="AV232" s="12" t="s">
        <v>89</v>
      </c>
      <c r="AW232" s="12" t="s">
        <v>35</v>
      </c>
      <c r="AX232" s="12" t="s">
        <v>86</v>
      </c>
      <c r="AY232" s="161" t="s">
        <v>151</v>
      </c>
    </row>
    <row r="233" spans="2:65" s="1" customFormat="1" ht="16.5" customHeight="1">
      <c r="B233" s="136"/>
      <c r="C233" s="137" t="s">
        <v>520</v>
      </c>
      <c r="D233" s="137" t="s">
        <v>154</v>
      </c>
      <c r="E233" s="138" t="s">
        <v>2832</v>
      </c>
      <c r="F233" s="139" t="s">
        <v>2833</v>
      </c>
      <c r="G233" s="140" t="s">
        <v>363</v>
      </c>
      <c r="H233" s="141">
        <v>212.3</v>
      </c>
      <c r="I233" s="142"/>
      <c r="J233" s="143">
        <f>ROUND(I233*H233,2)</f>
        <v>0</v>
      </c>
      <c r="K233" s="139" t="s">
        <v>310</v>
      </c>
      <c r="L233" s="32"/>
      <c r="M233" s="144" t="s">
        <v>1</v>
      </c>
      <c r="N233" s="145" t="s">
        <v>44</v>
      </c>
      <c r="P233" s="146">
        <f>O233*H233</f>
        <v>0</v>
      </c>
      <c r="Q233" s="146">
        <v>7.4999999999999997E-3</v>
      </c>
      <c r="R233" s="146">
        <f>Q233*H233</f>
        <v>1.5922499999999999</v>
      </c>
      <c r="S233" s="146">
        <v>0</v>
      </c>
      <c r="T233" s="147">
        <f>S233*H233</f>
        <v>0</v>
      </c>
      <c r="AR233" s="148" t="s">
        <v>158</v>
      </c>
      <c r="AT233" s="148" t="s">
        <v>154</v>
      </c>
      <c r="AU233" s="148" t="s">
        <v>89</v>
      </c>
      <c r="AY233" s="16" t="s">
        <v>151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86</v>
      </c>
      <c r="BK233" s="149">
        <f>ROUND(I233*H233,2)</f>
        <v>0</v>
      </c>
      <c r="BL233" s="16" t="s">
        <v>158</v>
      </c>
      <c r="BM233" s="148" t="s">
        <v>2834</v>
      </c>
    </row>
    <row r="234" spans="2:65" s="12" customFormat="1" ht="11.25">
      <c r="B234" s="160"/>
      <c r="D234" s="150" t="s">
        <v>312</v>
      </c>
      <c r="E234" s="161" t="s">
        <v>1</v>
      </c>
      <c r="F234" s="162" t="s">
        <v>2835</v>
      </c>
      <c r="H234" s="163">
        <v>212.3</v>
      </c>
      <c r="I234" s="164"/>
      <c r="L234" s="160"/>
      <c r="M234" s="165"/>
      <c r="T234" s="166"/>
      <c r="AT234" s="161" t="s">
        <v>312</v>
      </c>
      <c r="AU234" s="161" t="s">
        <v>89</v>
      </c>
      <c r="AV234" s="12" t="s">
        <v>89</v>
      </c>
      <c r="AW234" s="12" t="s">
        <v>35</v>
      </c>
      <c r="AX234" s="12" t="s">
        <v>86</v>
      </c>
      <c r="AY234" s="161" t="s">
        <v>151</v>
      </c>
    </row>
    <row r="235" spans="2:65" s="1" customFormat="1" ht="16.5" customHeight="1">
      <c r="B235" s="136"/>
      <c r="C235" s="137" t="s">
        <v>526</v>
      </c>
      <c r="D235" s="137" t="s">
        <v>154</v>
      </c>
      <c r="E235" s="138" t="s">
        <v>2836</v>
      </c>
      <c r="F235" s="139" t="s">
        <v>2837</v>
      </c>
      <c r="G235" s="140" t="s">
        <v>363</v>
      </c>
      <c r="H235" s="141">
        <v>160</v>
      </c>
      <c r="I235" s="142"/>
      <c r="J235" s="143">
        <f>ROUND(I235*H235,2)</f>
        <v>0</v>
      </c>
      <c r="K235" s="139" t="s">
        <v>310</v>
      </c>
      <c r="L235" s="32"/>
      <c r="M235" s="144" t="s">
        <v>1</v>
      </c>
      <c r="N235" s="145" t="s">
        <v>44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158</v>
      </c>
      <c r="AT235" s="148" t="s">
        <v>154</v>
      </c>
      <c r="AU235" s="148" t="s">
        <v>89</v>
      </c>
      <c r="AY235" s="16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6" t="s">
        <v>86</v>
      </c>
      <c r="BK235" s="149">
        <f>ROUND(I235*H235,2)</f>
        <v>0</v>
      </c>
      <c r="BL235" s="16" t="s">
        <v>158</v>
      </c>
      <c r="BM235" s="148" t="s">
        <v>2838</v>
      </c>
    </row>
    <row r="236" spans="2:65" s="1" customFormat="1" ht="16.5" customHeight="1">
      <c r="B236" s="136"/>
      <c r="C236" s="137" t="s">
        <v>532</v>
      </c>
      <c r="D236" s="137" t="s">
        <v>154</v>
      </c>
      <c r="E236" s="138" t="s">
        <v>2839</v>
      </c>
      <c r="F236" s="139" t="s">
        <v>2840</v>
      </c>
      <c r="G236" s="140" t="s">
        <v>363</v>
      </c>
      <c r="H236" s="141">
        <v>212.3</v>
      </c>
      <c r="I236" s="142"/>
      <c r="J236" s="143">
        <f>ROUND(I236*H236,2)</f>
        <v>0</v>
      </c>
      <c r="K236" s="139" t="s">
        <v>310</v>
      </c>
      <c r="L236" s="32"/>
      <c r="M236" s="144" t="s">
        <v>1</v>
      </c>
      <c r="N236" s="145" t="s">
        <v>44</v>
      </c>
      <c r="P236" s="146">
        <f>O236*H236</f>
        <v>0</v>
      </c>
      <c r="Q236" s="146">
        <v>5.0000000000000002E-5</v>
      </c>
      <c r="R236" s="146">
        <f>Q236*H236</f>
        <v>1.0615000000000001E-2</v>
      </c>
      <c r="S236" s="146">
        <v>0</v>
      </c>
      <c r="T236" s="147">
        <f>S236*H236</f>
        <v>0</v>
      </c>
      <c r="AR236" s="148" t="s">
        <v>158</v>
      </c>
      <c r="AT236" s="148" t="s">
        <v>154</v>
      </c>
      <c r="AU236" s="148" t="s">
        <v>89</v>
      </c>
      <c r="AY236" s="16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6" t="s">
        <v>86</v>
      </c>
      <c r="BK236" s="149">
        <f>ROUND(I236*H236,2)</f>
        <v>0</v>
      </c>
      <c r="BL236" s="16" t="s">
        <v>158</v>
      </c>
      <c r="BM236" s="148" t="s">
        <v>2841</v>
      </c>
    </row>
    <row r="237" spans="2:65" s="1" customFormat="1" ht="16.5" customHeight="1">
      <c r="B237" s="136"/>
      <c r="C237" s="137" t="s">
        <v>537</v>
      </c>
      <c r="D237" s="137" t="s">
        <v>154</v>
      </c>
      <c r="E237" s="138" t="s">
        <v>2842</v>
      </c>
      <c r="F237" s="139" t="s">
        <v>2843</v>
      </c>
      <c r="G237" s="140" t="s">
        <v>377</v>
      </c>
      <c r="H237" s="141">
        <v>21.39</v>
      </c>
      <c r="I237" s="142"/>
      <c r="J237" s="143">
        <f>ROUND(I237*H237,2)</f>
        <v>0</v>
      </c>
      <c r="K237" s="139" t="s">
        <v>310</v>
      </c>
      <c r="L237" s="32"/>
      <c r="M237" s="144" t="s">
        <v>1</v>
      </c>
      <c r="N237" s="145" t="s">
        <v>44</v>
      </c>
      <c r="P237" s="146">
        <f>O237*H237</f>
        <v>0</v>
      </c>
      <c r="Q237" s="146">
        <v>1.0492699999999999</v>
      </c>
      <c r="R237" s="146">
        <f>Q237*H237</f>
        <v>22.443885299999998</v>
      </c>
      <c r="S237" s="146">
        <v>0</v>
      </c>
      <c r="T237" s="147">
        <f>S237*H237</f>
        <v>0</v>
      </c>
      <c r="AR237" s="148" t="s">
        <v>158</v>
      </c>
      <c r="AT237" s="148" t="s">
        <v>154</v>
      </c>
      <c r="AU237" s="148" t="s">
        <v>89</v>
      </c>
      <c r="AY237" s="16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86</v>
      </c>
      <c r="BK237" s="149">
        <f>ROUND(I237*H237,2)</f>
        <v>0</v>
      </c>
      <c r="BL237" s="16" t="s">
        <v>158</v>
      </c>
      <c r="BM237" s="148" t="s">
        <v>2844</v>
      </c>
    </row>
    <row r="238" spans="2:65" s="12" customFormat="1" ht="11.25">
      <c r="B238" s="160"/>
      <c r="D238" s="150" t="s">
        <v>312</v>
      </c>
      <c r="E238" s="161" t="s">
        <v>1</v>
      </c>
      <c r="F238" s="162" t="s">
        <v>2845</v>
      </c>
      <c r="H238" s="163">
        <v>21.39</v>
      </c>
      <c r="I238" s="164"/>
      <c r="L238" s="160"/>
      <c r="M238" s="165"/>
      <c r="T238" s="166"/>
      <c r="AT238" s="161" t="s">
        <v>312</v>
      </c>
      <c r="AU238" s="161" t="s">
        <v>89</v>
      </c>
      <c r="AV238" s="12" t="s">
        <v>89</v>
      </c>
      <c r="AW238" s="12" t="s">
        <v>35</v>
      </c>
      <c r="AX238" s="12" t="s">
        <v>86</v>
      </c>
      <c r="AY238" s="161" t="s">
        <v>151</v>
      </c>
    </row>
    <row r="239" spans="2:65" s="1" customFormat="1" ht="24.2" customHeight="1">
      <c r="B239" s="136"/>
      <c r="C239" s="137" t="s">
        <v>541</v>
      </c>
      <c r="D239" s="137" t="s">
        <v>154</v>
      </c>
      <c r="E239" s="138" t="s">
        <v>2846</v>
      </c>
      <c r="F239" s="139" t="s">
        <v>2847</v>
      </c>
      <c r="G239" s="140" t="s">
        <v>349</v>
      </c>
      <c r="H239" s="141">
        <v>331.2</v>
      </c>
      <c r="I239" s="142"/>
      <c r="J239" s="143">
        <f>ROUND(I239*H239,2)</f>
        <v>0</v>
      </c>
      <c r="K239" s="139" t="s">
        <v>310</v>
      </c>
      <c r="L239" s="32"/>
      <c r="M239" s="144" t="s">
        <v>1</v>
      </c>
      <c r="N239" s="145" t="s">
        <v>44</v>
      </c>
      <c r="P239" s="146">
        <f>O239*H239</f>
        <v>0</v>
      </c>
      <c r="Q239" s="146">
        <v>4.45E-3</v>
      </c>
      <c r="R239" s="146">
        <f>Q239*H239</f>
        <v>1.47384</v>
      </c>
      <c r="S239" s="146">
        <v>0</v>
      </c>
      <c r="T239" s="147">
        <f>S239*H239</f>
        <v>0</v>
      </c>
      <c r="AR239" s="148" t="s">
        <v>158</v>
      </c>
      <c r="AT239" s="148" t="s">
        <v>154</v>
      </c>
      <c r="AU239" s="148" t="s">
        <v>89</v>
      </c>
      <c r="AY239" s="16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86</v>
      </c>
      <c r="BK239" s="149">
        <f>ROUND(I239*H239,2)</f>
        <v>0</v>
      </c>
      <c r="BL239" s="16" t="s">
        <v>158</v>
      </c>
      <c r="BM239" s="148" t="s">
        <v>2848</v>
      </c>
    </row>
    <row r="240" spans="2:65" s="12" customFormat="1" ht="11.25">
      <c r="B240" s="160"/>
      <c r="D240" s="150" t="s">
        <v>312</v>
      </c>
      <c r="E240" s="161" t="s">
        <v>1</v>
      </c>
      <c r="F240" s="162" t="s">
        <v>2849</v>
      </c>
      <c r="H240" s="163">
        <v>331.2</v>
      </c>
      <c r="I240" s="164"/>
      <c r="L240" s="160"/>
      <c r="M240" s="165"/>
      <c r="T240" s="166"/>
      <c r="AT240" s="161" t="s">
        <v>312</v>
      </c>
      <c r="AU240" s="161" t="s">
        <v>89</v>
      </c>
      <c r="AV240" s="12" t="s">
        <v>89</v>
      </c>
      <c r="AW240" s="12" t="s">
        <v>35</v>
      </c>
      <c r="AX240" s="12" t="s">
        <v>86</v>
      </c>
      <c r="AY240" s="161" t="s">
        <v>151</v>
      </c>
    </row>
    <row r="241" spans="2:65" s="1" customFormat="1" ht="24.2" customHeight="1">
      <c r="B241" s="136"/>
      <c r="C241" s="137" t="s">
        <v>547</v>
      </c>
      <c r="D241" s="137" t="s">
        <v>154</v>
      </c>
      <c r="E241" s="138" t="s">
        <v>2850</v>
      </c>
      <c r="F241" s="139" t="s">
        <v>2851</v>
      </c>
      <c r="G241" s="140" t="s">
        <v>354</v>
      </c>
      <c r="H241" s="141">
        <v>6</v>
      </c>
      <c r="I241" s="142"/>
      <c r="J241" s="143">
        <f>ROUND(I241*H241,2)</f>
        <v>0</v>
      </c>
      <c r="K241" s="139" t="s">
        <v>1</v>
      </c>
      <c r="L241" s="32"/>
      <c r="M241" s="144" t="s">
        <v>1</v>
      </c>
      <c r="N241" s="145" t="s">
        <v>44</v>
      </c>
      <c r="P241" s="146">
        <f>O241*H241</f>
        <v>0</v>
      </c>
      <c r="Q241" s="146">
        <v>1.5299999999999999E-3</v>
      </c>
      <c r="R241" s="146">
        <f>Q241*H241</f>
        <v>9.1799999999999989E-3</v>
      </c>
      <c r="S241" s="146">
        <v>0</v>
      </c>
      <c r="T241" s="147">
        <f>S241*H241</f>
        <v>0</v>
      </c>
      <c r="AR241" s="148" t="s">
        <v>158</v>
      </c>
      <c r="AT241" s="148" t="s">
        <v>154</v>
      </c>
      <c r="AU241" s="148" t="s">
        <v>89</v>
      </c>
      <c r="AY241" s="16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86</v>
      </c>
      <c r="BK241" s="149">
        <f>ROUND(I241*H241,2)</f>
        <v>0</v>
      </c>
      <c r="BL241" s="16" t="s">
        <v>158</v>
      </c>
      <c r="BM241" s="148" t="s">
        <v>2852</v>
      </c>
    </row>
    <row r="242" spans="2:65" s="12" customFormat="1" ht="11.25">
      <c r="B242" s="160"/>
      <c r="D242" s="150" t="s">
        <v>312</v>
      </c>
      <c r="E242" s="161" t="s">
        <v>1</v>
      </c>
      <c r="F242" s="162" t="s">
        <v>2853</v>
      </c>
      <c r="H242" s="163">
        <v>6</v>
      </c>
      <c r="I242" s="164"/>
      <c r="L242" s="160"/>
      <c r="M242" s="165"/>
      <c r="T242" s="166"/>
      <c r="AT242" s="161" t="s">
        <v>312</v>
      </c>
      <c r="AU242" s="161" t="s">
        <v>89</v>
      </c>
      <c r="AV242" s="12" t="s">
        <v>89</v>
      </c>
      <c r="AW242" s="12" t="s">
        <v>35</v>
      </c>
      <c r="AX242" s="12" t="s">
        <v>86</v>
      </c>
      <c r="AY242" s="161" t="s">
        <v>151</v>
      </c>
    </row>
    <row r="243" spans="2:65" s="1" customFormat="1" ht="16.5" customHeight="1">
      <c r="B243" s="136"/>
      <c r="C243" s="174" t="s">
        <v>552</v>
      </c>
      <c r="D243" s="174" t="s">
        <v>374</v>
      </c>
      <c r="E243" s="175" t="s">
        <v>2854</v>
      </c>
      <c r="F243" s="176" t="s">
        <v>2855</v>
      </c>
      <c r="G243" s="177" t="s">
        <v>354</v>
      </c>
      <c r="H243" s="178">
        <v>12</v>
      </c>
      <c r="I243" s="179"/>
      <c r="J243" s="180">
        <f>ROUND(I243*H243,2)</f>
        <v>0</v>
      </c>
      <c r="K243" s="176" t="s">
        <v>310</v>
      </c>
      <c r="L243" s="181"/>
      <c r="M243" s="182" t="s">
        <v>1</v>
      </c>
      <c r="N243" s="183" t="s">
        <v>44</v>
      </c>
      <c r="P243" s="146">
        <f>O243*H243</f>
        <v>0</v>
      </c>
      <c r="Q243" s="146">
        <v>3.5000000000000003E-2</v>
      </c>
      <c r="R243" s="146">
        <f>Q243*H243</f>
        <v>0.42000000000000004</v>
      </c>
      <c r="S243" s="146">
        <v>0</v>
      </c>
      <c r="T243" s="147">
        <f>S243*H243</f>
        <v>0</v>
      </c>
      <c r="AR243" s="148" t="s">
        <v>183</v>
      </c>
      <c r="AT243" s="148" t="s">
        <v>374</v>
      </c>
      <c r="AU243" s="148" t="s">
        <v>89</v>
      </c>
      <c r="AY243" s="16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6" t="s">
        <v>86</v>
      </c>
      <c r="BK243" s="149">
        <f>ROUND(I243*H243,2)</f>
        <v>0</v>
      </c>
      <c r="BL243" s="16" t="s">
        <v>158</v>
      </c>
      <c r="BM243" s="148" t="s">
        <v>2856</v>
      </c>
    </row>
    <row r="244" spans="2:65" s="1" customFormat="1" ht="16.5" customHeight="1">
      <c r="B244" s="136"/>
      <c r="C244" s="174" t="s">
        <v>557</v>
      </c>
      <c r="D244" s="174" t="s">
        <v>374</v>
      </c>
      <c r="E244" s="175" t="s">
        <v>2857</v>
      </c>
      <c r="F244" s="176" t="s">
        <v>2858</v>
      </c>
      <c r="G244" s="177" t="s">
        <v>354</v>
      </c>
      <c r="H244" s="178">
        <v>12</v>
      </c>
      <c r="I244" s="179"/>
      <c r="J244" s="180">
        <f>ROUND(I244*H244,2)</f>
        <v>0</v>
      </c>
      <c r="K244" s="176" t="s">
        <v>310</v>
      </c>
      <c r="L244" s="181"/>
      <c r="M244" s="182" t="s">
        <v>1</v>
      </c>
      <c r="N244" s="183" t="s">
        <v>44</v>
      </c>
      <c r="P244" s="146">
        <f>O244*H244</f>
        <v>0</v>
      </c>
      <c r="Q244" s="146">
        <v>0.03</v>
      </c>
      <c r="R244" s="146">
        <f>Q244*H244</f>
        <v>0.36</v>
      </c>
      <c r="S244" s="146">
        <v>0</v>
      </c>
      <c r="T244" s="147">
        <f>S244*H244</f>
        <v>0</v>
      </c>
      <c r="AR244" s="148" t="s">
        <v>183</v>
      </c>
      <c r="AT244" s="148" t="s">
        <v>374</v>
      </c>
      <c r="AU244" s="148" t="s">
        <v>89</v>
      </c>
      <c r="AY244" s="16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86</v>
      </c>
      <c r="BK244" s="149">
        <f>ROUND(I244*H244,2)</f>
        <v>0</v>
      </c>
      <c r="BL244" s="16" t="s">
        <v>158</v>
      </c>
      <c r="BM244" s="148" t="s">
        <v>2859</v>
      </c>
    </row>
    <row r="245" spans="2:65" s="1" customFormat="1" ht="16.5" customHeight="1">
      <c r="B245" s="136"/>
      <c r="C245" s="174" t="s">
        <v>562</v>
      </c>
      <c r="D245" s="174" t="s">
        <v>374</v>
      </c>
      <c r="E245" s="175" t="s">
        <v>2860</v>
      </c>
      <c r="F245" s="176" t="s">
        <v>2861</v>
      </c>
      <c r="G245" s="177" t="s">
        <v>377</v>
      </c>
      <c r="H245" s="178">
        <v>11.51</v>
      </c>
      <c r="I245" s="179"/>
      <c r="J245" s="180">
        <f>ROUND(I245*H245,2)</f>
        <v>0</v>
      </c>
      <c r="K245" s="176" t="s">
        <v>2322</v>
      </c>
      <c r="L245" s="181"/>
      <c r="M245" s="182" t="s">
        <v>1</v>
      </c>
      <c r="N245" s="183" t="s">
        <v>44</v>
      </c>
      <c r="P245" s="146">
        <f>O245*H245</f>
        <v>0</v>
      </c>
      <c r="Q245" s="146">
        <v>1</v>
      </c>
      <c r="R245" s="146">
        <f>Q245*H245</f>
        <v>11.51</v>
      </c>
      <c r="S245" s="146">
        <v>0</v>
      </c>
      <c r="T245" s="147">
        <f>S245*H245</f>
        <v>0</v>
      </c>
      <c r="AR245" s="148" t="s">
        <v>183</v>
      </c>
      <c r="AT245" s="148" t="s">
        <v>374</v>
      </c>
      <c r="AU245" s="148" t="s">
        <v>89</v>
      </c>
      <c r="AY245" s="16" t="s">
        <v>151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6" t="s">
        <v>86</v>
      </c>
      <c r="BK245" s="149">
        <f>ROUND(I245*H245,2)</f>
        <v>0</v>
      </c>
      <c r="BL245" s="16" t="s">
        <v>158</v>
      </c>
      <c r="BM245" s="148" t="s">
        <v>2862</v>
      </c>
    </row>
    <row r="246" spans="2:65" s="12" customFormat="1" ht="11.25">
      <c r="B246" s="160"/>
      <c r="D246" s="150" t="s">
        <v>312</v>
      </c>
      <c r="E246" s="161" t="s">
        <v>1</v>
      </c>
      <c r="F246" s="162" t="s">
        <v>2863</v>
      </c>
      <c r="H246" s="163">
        <v>11.51</v>
      </c>
      <c r="I246" s="164"/>
      <c r="L246" s="160"/>
      <c r="M246" s="165"/>
      <c r="T246" s="166"/>
      <c r="AT246" s="161" t="s">
        <v>312</v>
      </c>
      <c r="AU246" s="161" t="s">
        <v>89</v>
      </c>
      <c r="AV246" s="12" t="s">
        <v>89</v>
      </c>
      <c r="AW246" s="12" t="s">
        <v>35</v>
      </c>
      <c r="AX246" s="12" t="s">
        <v>86</v>
      </c>
      <c r="AY246" s="161" t="s">
        <v>151</v>
      </c>
    </row>
    <row r="247" spans="2:65" s="1" customFormat="1" ht="16.5" customHeight="1">
      <c r="B247" s="136"/>
      <c r="C247" s="137" t="s">
        <v>567</v>
      </c>
      <c r="D247" s="137" t="s">
        <v>154</v>
      </c>
      <c r="E247" s="138" t="s">
        <v>2864</v>
      </c>
      <c r="F247" s="139" t="s">
        <v>2865</v>
      </c>
      <c r="G247" s="140" t="s">
        <v>349</v>
      </c>
      <c r="H247" s="141">
        <v>3</v>
      </c>
      <c r="I247" s="142"/>
      <c r="J247" s="143">
        <f>ROUND(I247*H247,2)</f>
        <v>0</v>
      </c>
      <c r="K247" s="139" t="s">
        <v>310</v>
      </c>
      <c r="L247" s="32"/>
      <c r="M247" s="144" t="s">
        <v>1</v>
      </c>
      <c r="N247" s="145" t="s">
        <v>44</v>
      </c>
      <c r="P247" s="146">
        <f>O247*H247</f>
        <v>0</v>
      </c>
      <c r="Q247" s="146">
        <v>9.8999999999999999E-4</v>
      </c>
      <c r="R247" s="146">
        <f>Q247*H247</f>
        <v>2.97E-3</v>
      </c>
      <c r="S247" s="146">
        <v>0</v>
      </c>
      <c r="T247" s="147">
        <f>S247*H247</f>
        <v>0</v>
      </c>
      <c r="AR247" s="148" t="s">
        <v>158</v>
      </c>
      <c r="AT247" s="148" t="s">
        <v>154</v>
      </c>
      <c r="AU247" s="148" t="s">
        <v>89</v>
      </c>
      <c r="AY247" s="16" t="s">
        <v>151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6" t="s">
        <v>86</v>
      </c>
      <c r="BK247" s="149">
        <f>ROUND(I247*H247,2)</f>
        <v>0</v>
      </c>
      <c r="BL247" s="16" t="s">
        <v>158</v>
      </c>
      <c r="BM247" s="148" t="s">
        <v>2866</v>
      </c>
    </row>
    <row r="248" spans="2:65" s="1" customFormat="1" ht="21.75" customHeight="1">
      <c r="B248" s="136"/>
      <c r="C248" s="137" t="s">
        <v>572</v>
      </c>
      <c r="D248" s="137" t="s">
        <v>154</v>
      </c>
      <c r="E248" s="138" t="s">
        <v>2867</v>
      </c>
      <c r="F248" s="139" t="s">
        <v>2868</v>
      </c>
      <c r="G248" s="140" t="s">
        <v>363</v>
      </c>
      <c r="H248" s="141">
        <v>6.5</v>
      </c>
      <c r="I248" s="142"/>
      <c r="J248" s="143">
        <f>ROUND(I248*H248,2)</f>
        <v>0</v>
      </c>
      <c r="K248" s="139" t="s">
        <v>310</v>
      </c>
      <c r="L248" s="32"/>
      <c r="M248" s="144" t="s">
        <v>1</v>
      </c>
      <c r="N248" s="145" t="s">
        <v>44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158</v>
      </c>
      <c r="AT248" s="148" t="s">
        <v>154</v>
      </c>
      <c r="AU248" s="148" t="s">
        <v>89</v>
      </c>
      <c r="AY248" s="16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86</v>
      </c>
      <c r="BK248" s="149">
        <f>ROUND(I248*H248,2)</f>
        <v>0</v>
      </c>
      <c r="BL248" s="16" t="s">
        <v>158</v>
      </c>
      <c r="BM248" s="148" t="s">
        <v>2869</v>
      </c>
    </row>
    <row r="249" spans="2:65" s="11" customFormat="1" ht="22.9" customHeight="1">
      <c r="B249" s="124"/>
      <c r="D249" s="125" t="s">
        <v>78</v>
      </c>
      <c r="E249" s="134" t="s">
        <v>513</v>
      </c>
      <c r="F249" s="134" t="s">
        <v>2870</v>
      </c>
      <c r="I249" s="127"/>
      <c r="J249" s="135">
        <f>BK249</f>
        <v>0</v>
      </c>
      <c r="L249" s="124"/>
      <c r="M249" s="129"/>
      <c r="P249" s="130">
        <f>SUM(P250:P255)</f>
        <v>0</v>
      </c>
      <c r="R249" s="130">
        <f>SUM(R250:R255)</f>
        <v>0.04</v>
      </c>
      <c r="T249" s="131">
        <f>SUM(T250:T255)</f>
        <v>0</v>
      </c>
      <c r="AR249" s="125" t="s">
        <v>86</v>
      </c>
      <c r="AT249" s="132" t="s">
        <v>78</v>
      </c>
      <c r="AU249" s="132" t="s">
        <v>86</v>
      </c>
      <c r="AY249" s="125" t="s">
        <v>151</v>
      </c>
      <c r="BK249" s="133">
        <f>SUM(BK250:BK255)</f>
        <v>0</v>
      </c>
    </row>
    <row r="250" spans="2:65" s="1" customFormat="1" ht="16.5" customHeight="1">
      <c r="B250" s="136"/>
      <c r="C250" s="137" t="s">
        <v>576</v>
      </c>
      <c r="D250" s="137" t="s">
        <v>154</v>
      </c>
      <c r="E250" s="138" t="s">
        <v>2871</v>
      </c>
      <c r="F250" s="139" t="s">
        <v>2872</v>
      </c>
      <c r="G250" s="140" t="s">
        <v>354</v>
      </c>
      <c r="H250" s="141">
        <v>2</v>
      </c>
      <c r="I250" s="142"/>
      <c r="J250" s="143">
        <f>ROUND(I250*H250,2)</f>
        <v>0</v>
      </c>
      <c r="K250" s="139" t="s">
        <v>1</v>
      </c>
      <c r="L250" s="32"/>
      <c r="M250" s="144" t="s">
        <v>1</v>
      </c>
      <c r="N250" s="145" t="s">
        <v>44</v>
      </c>
      <c r="P250" s="146">
        <f>O250*H250</f>
        <v>0</v>
      </c>
      <c r="Q250" s="146">
        <v>0.01</v>
      </c>
      <c r="R250" s="146">
        <f>Q250*H250</f>
        <v>0.02</v>
      </c>
      <c r="S250" s="146">
        <v>0</v>
      </c>
      <c r="T250" s="147">
        <f>S250*H250</f>
        <v>0</v>
      </c>
      <c r="AR250" s="148" t="s">
        <v>158</v>
      </c>
      <c r="AT250" s="148" t="s">
        <v>154</v>
      </c>
      <c r="AU250" s="148" t="s">
        <v>89</v>
      </c>
      <c r="AY250" s="16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6" t="s">
        <v>86</v>
      </c>
      <c r="BK250" s="149">
        <f>ROUND(I250*H250,2)</f>
        <v>0</v>
      </c>
      <c r="BL250" s="16" t="s">
        <v>158</v>
      </c>
      <c r="BM250" s="148" t="s">
        <v>2873</v>
      </c>
    </row>
    <row r="251" spans="2:65" s="12" customFormat="1" ht="11.25">
      <c r="B251" s="160"/>
      <c r="D251" s="150" t="s">
        <v>312</v>
      </c>
      <c r="E251" s="161" t="s">
        <v>1</v>
      </c>
      <c r="F251" s="162" t="s">
        <v>2874</v>
      </c>
      <c r="H251" s="163">
        <v>2</v>
      </c>
      <c r="I251" s="164"/>
      <c r="L251" s="160"/>
      <c r="M251" s="165"/>
      <c r="T251" s="166"/>
      <c r="AT251" s="161" t="s">
        <v>312</v>
      </c>
      <c r="AU251" s="161" t="s">
        <v>89</v>
      </c>
      <c r="AV251" s="12" t="s">
        <v>89</v>
      </c>
      <c r="AW251" s="12" t="s">
        <v>35</v>
      </c>
      <c r="AX251" s="12" t="s">
        <v>79</v>
      </c>
      <c r="AY251" s="161" t="s">
        <v>151</v>
      </c>
    </row>
    <row r="252" spans="2:65" s="13" customFormat="1" ht="11.25">
      <c r="B252" s="167"/>
      <c r="D252" s="150" t="s">
        <v>312</v>
      </c>
      <c r="E252" s="168" t="s">
        <v>1</v>
      </c>
      <c r="F252" s="169" t="s">
        <v>320</v>
      </c>
      <c r="H252" s="170">
        <v>2</v>
      </c>
      <c r="I252" s="171"/>
      <c r="L252" s="167"/>
      <c r="M252" s="172"/>
      <c r="T252" s="173"/>
      <c r="AT252" s="168" t="s">
        <v>312</v>
      </c>
      <c r="AU252" s="168" t="s">
        <v>89</v>
      </c>
      <c r="AV252" s="13" t="s">
        <v>158</v>
      </c>
      <c r="AW252" s="13" t="s">
        <v>35</v>
      </c>
      <c r="AX252" s="13" t="s">
        <v>86</v>
      </c>
      <c r="AY252" s="168" t="s">
        <v>151</v>
      </c>
    </row>
    <row r="253" spans="2:65" s="1" customFormat="1" ht="16.5" customHeight="1">
      <c r="B253" s="136"/>
      <c r="C253" s="137" t="s">
        <v>581</v>
      </c>
      <c r="D253" s="137" t="s">
        <v>154</v>
      </c>
      <c r="E253" s="138" t="s">
        <v>2875</v>
      </c>
      <c r="F253" s="139" t="s">
        <v>2876</v>
      </c>
      <c r="G253" s="140" t="s">
        <v>354</v>
      </c>
      <c r="H253" s="141">
        <v>2</v>
      </c>
      <c r="I253" s="142"/>
      <c r="J253" s="143">
        <f>ROUND(I253*H253,2)</f>
        <v>0</v>
      </c>
      <c r="K253" s="139" t="s">
        <v>1</v>
      </c>
      <c r="L253" s="32"/>
      <c r="M253" s="144" t="s">
        <v>1</v>
      </c>
      <c r="N253" s="145" t="s">
        <v>44</v>
      </c>
      <c r="P253" s="146">
        <f>O253*H253</f>
        <v>0</v>
      </c>
      <c r="Q253" s="146">
        <v>0.01</v>
      </c>
      <c r="R253" s="146">
        <f>Q253*H253</f>
        <v>0.02</v>
      </c>
      <c r="S253" s="146">
        <v>0</v>
      </c>
      <c r="T253" s="147">
        <f>S253*H253</f>
        <v>0</v>
      </c>
      <c r="AR253" s="148" t="s">
        <v>158</v>
      </c>
      <c r="AT253" s="148" t="s">
        <v>154</v>
      </c>
      <c r="AU253" s="148" t="s">
        <v>89</v>
      </c>
      <c r="AY253" s="16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6" t="s">
        <v>86</v>
      </c>
      <c r="BK253" s="149">
        <f>ROUND(I253*H253,2)</f>
        <v>0</v>
      </c>
      <c r="BL253" s="16" t="s">
        <v>158</v>
      </c>
      <c r="BM253" s="148" t="s">
        <v>2877</v>
      </c>
    </row>
    <row r="254" spans="2:65" s="12" customFormat="1" ht="11.25">
      <c r="B254" s="160"/>
      <c r="D254" s="150" t="s">
        <v>312</v>
      </c>
      <c r="E254" s="161" t="s">
        <v>1</v>
      </c>
      <c r="F254" s="162" t="s">
        <v>2874</v>
      </c>
      <c r="H254" s="163">
        <v>2</v>
      </c>
      <c r="I254" s="164"/>
      <c r="L254" s="160"/>
      <c r="M254" s="165"/>
      <c r="T254" s="166"/>
      <c r="AT254" s="161" t="s">
        <v>312</v>
      </c>
      <c r="AU254" s="161" t="s">
        <v>89</v>
      </c>
      <c r="AV254" s="12" t="s">
        <v>89</v>
      </c>
      <c r="AW254" s="12" t="s">
        <v>35</v>
      </c>
      <c r="AX254" s="12" t="s">
        <v>79</v>
      </c>
      <c r="AY254" s="161" t="s">
        <v>151</v>
      </c>
    </row>
    <row r="255" spans="2:65" s="13" customFormat="1" ht="11.25">
      <c r="B255" s="167"/>
      <c r="D255" s="150" t="s">
        <v>312</v>
      </c>
      <c r="E255" s="168" t="s">
        <v>1</v>
      </c>
      <c r="F255" s="169" t="s">
        <v>320</v>
      </c>
      <c r="H255" s="170">
        <v>2</v>
      </c>
      <c r="I255" s="171"/>
      <c r="L255" s="167"/>
      <c r="M255" s="172"/>
      <c r="T255" s="173"/>
      <c r="AT255" s="168" t="s">
        <v>312</v>
      </c>
      <c r="AU255" s="168" t="s">
        <v>89</v>
      </c>
      <c r="AV255" s="13" t="s">
        <v>158</v>
      </c>
      <c r="AW255" s="13" t="s">
        <v>35</v>
      </c>
      <c r="AX255" s="13" t="s">
        <v>86</v>
      </c>
      <c r="AY255" s="168" t="s">
        <v>151</v>
      </c>
    </row>
    <row r="256" spans="2:65" s="11" customFormat="1" ht="22.9" customHeight="1">
      <c r="B256" s="124"/>
      <c r="D256" s="125" t="s">
        <v>78</v>
      </c>
      <c r="E256" s="134" t="s">
        <v>150</v>
      </c>
      <c r="F256" s="134" t="s">
        <v>2377</v>
      </c>
      <c r="I256" s="127"/>
      <c r="J256" s="135">
        <f>BK256</f>
        <v>0</v>
      </c>
      <c r="L256" s="124"/>
      <c r="M256" s="129"/>
      <c r="P256" s="130">
        <f>SUM(P257:P274)</f>
        <v>0</v>
      </c>
      <c r="R256" s="130">
        <f>SUM(R257:R274)</f>
        <v>1.5335450000000002</v>
      </c>
      <c r="T256" s="131">
        <f>SUM(T257:T274)</f>
        <v>0</v>
      </c>
      <c r="AR256" s="125" t="s">
        <v>86</v>
      </c>
      <c r="AT256" s="132" t="s">
        <v>78</v>
      </c>
      <c r="AU256" s="132" t="s">
        <v>86</v>
      </c>
      <c r="AY256" s="125" t="s">
        <v>151</v>
      </c>
      <c r="BK256" s="133">
        <f>SUM(BK257:BK274)</f>
        <v>0</v>
      </c>
    </row>
    <row r="257" spans="2:65" s="1" customFormat="1" ht="16.5" customHeight="1">
      <c r="B257" s="136"/>
      <c r="C257" s="137" t="s">
        <v>587</v>
      </c>
      <c r="D257" s="137" t="s">
        <v>154</v>
      </c>
      <c r="E257" s="138" t="s">
        <v>2878</v>
      </c>
      <c r="F257" s="139" t="s">
        <v>2879</v>
      </c>
      <c r="G257" s="140" t="s">
        <v>363</v>
      </c>
      <c r="H257" s="141">
        <v>193.2</v>
      </c>
      <c r="I257" s="142"/>
      <c r="J257" s="143">
        <f>ROUND(I257*H257,2)</f>
        <v>0</v>
      </c>
      <c r="K257" s="139" t="s">
        <v>310</v>
      </c>
      <c r="L257" s="32"/>
      <c r="M257" s="144" t="s">
        <v>1</v>
      </c>
      <c r="N257" s="145" t="s">
        <v>44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158</v>
      </c>
      <c r="AT257" s="148" t="s">
        <v>154</v>
      </c>
      <c r="AU257" s="148" t="s">
        <v>89</v>
      </c>
      <c r="AY257" s="16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6" t="s">
        <v>86</v>
      </c>
      <c r="BK257" s="149">
        <f>ROUND(I257*H257,2)</f>
        <v>0</v>
      </c>
      <c r="BL257" s="16" t="s">
        <v>158</v>
      </c>
      <c r="BM257" s="148" t="s">
        <v>2880</v>
      </c>
    </row>
    <row r="258" spans="2:65" s="12" customFormat="1" ht="11.25">
      <c r="B258" s="160"/>
      <c r="D258" s="150" t="s">
        <v>312</v>
      </c>
      <c r="E258" s="161" t="s">
        <v>1</v>
      </c>
      <c r="F258" s="162" t="s">
        <v>2881</v>
      </c>
      <c r="H258" s="163">
        <v>193.2</v>
      </c>
      <c r="I258" s="164"/>
      <c r="L258" s="160"/>
      <c r="M258" s="165"/>
      <c r="T258" s="166"/>
      <c r="AT258" s="161" t="s">
        <v>312</v>
      </c>
      <c r="AU258" s="161" t="s">
        <v>89</v>
      </c>
      <c r="AV258" s="12" t="s">
        <v>89</v>
      </c>
      <c r="AW258" s="12" t="s">
        <v>35</v>
      </c>
      <c r="AX258" s="12" t="s">
        <v>86</v>
      </c>
      <c r="AY258" s="161" t="s">
        <v>151</v>
      </c>
    </row>
    <row r="259" spans="2:65" s="1" customFormat="1" ht="16.5" customHeight="1">
      <c r="B259" s="136"/>
      <c r="C259" s="137" t="s">
        <v>592</v>
      </c>
      <c r="D259" s="137" t="s">
        <v>154</v>
      </c>
      <c r="E259" s="138" t="s">
        <v>2882</v>
      </c>
      <c r="F259" s="139" t="s">
        <v>2883</v>
      </c>
      <c r="G259" s="140" t="s">
        <v>363</v>
      </c>
      <c r="H259" s="141">
        <v>423.15</v>
      </c>
      <c r="I259" s="142"/>
      <c r="J259" s="143">
        <f>ROUND(I259*H259,2)</f>
        <v>0</v>
      </c>
      <c r="K259" s="139" t="s">
        <v>310</v>
      </c>
      <c r="L259" s="32"/>
      <c r="M259" s="144" t="s">
        <v>1</v>
      </c>
      <c r="N259" s="145" t="s">
        <v>44</v>
      </c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AR259" s="148" t="s">
        <v>158</v>
      </c>
      <c r="AT259" s="148" t="s">
        <v>154</v>
      </c>
      <c r="AU259" s="148" t="s">
        <v>89</v>
      </c>
      <c r="AY259" s="16" t="s">
        <v>151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6" t="s">
        <v>86</v>
      </c>
      <c r="BK259" s="149">
        <f>ROUND(I259*H259,2)</f>
        <v>0</v>
      </c>
      <c r="BL259" s="16" t="s">
        <v>158</v>
      </c>
      <c r="BM259" s="148" t="s">
        <v>2884</v>
      </c>
    </row>
    <row r="260" spans="2:65" s="12" customFormat="1" ht="11.25">
      <c r="B260" s="160"/>
      <c r="D260" s="150" t="s">
        <v>312</v>
      </c>
      <c r="E260" s="161" t="s">
        <v>1</v>
      </c>
      <c r="F260" s="162" t="s">
        <v>2885</v>
      </c>
      <c r="H260" s="163">
        <v>423.15</v>
      </c>
      <c r="I260" s="164"/>
      <c r="L260" s="160"/>
      <c r="M260" s="165"/>
      <c r="T260" s="166"/>
      <c r="AT260" s="161" t="s">
        <v>312</v>
      </c>
      <c r="AU260" s="161" t="s">
        <v>89</v>
      </c>
      <c r="AV260" s="12" t="s">
        <v>89</v>
      </c>
      <c r="AW260" s="12" t="s">
        <v>35</v>
      </c>
      <c r="AX260" s="12" t="s">
        <v>86</v>
      </c>
      <c r="AY260" s="161" t="s">
        <v>151</v>
      </c>
    </row>
    <row r="261" spans="2:65" s="1" customFormat="1" ht="16.5" customHeight="1">
      <c r="B261" s="136"/>
      <c r="C261" s="137" t="s">
        <v>597</v>
      </c>
      <c r="D261" s="137" t="s">
        <v>154</v>
      </c>
      <c r="E261" s="138" t="s">
        <v>2886</v>
      </c>
      <c r="F261" s="139" t="s">
        <v>2887</v>
      </c>
      <c r="G261" s="140" t="s">
        <v>363</v>
      </c>
      <c r="H261" s="141">
        <v>216.3</v>
      </c>
      <c r="I261" s="142"/>
      <c r="J261" s="143">
        <f>ROUND(I261*H261,2)</f>
        <v>0</v>
      </c>
      <c r="K261" s="139" t="s">
        <v>310</v>
      </c>
      <c r="L261" s="32"/>
      <c r="M261" s="144" t="s">
        <v>1</v>
      </c>
      <c r="N261" s="145" t="s">
        <v>44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158</v>
      </c>
      <c r="AT261" s="148" t="s">
        <v>154</v>
      </c>
      <c r="AU261" s="148" t="s">
        <v>89</v>
      </c>
      <c r="AY261" s="16" t="s">
        <v>151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6" t="s">
        <v>86</v>
      </c>
      <c r="BK261" s="149">
        <f>ROUND(I261*H261,2)</f>
        <v>0</v>
      </c>
      <c r="BL261" s="16" t="s">
        <v>158</v>
      </c>
      <c r="BM261" s="148" t="s">
        <v>2888</v>
      </c>
    </row>
    <row r="262" spans="2:65" s="12" customFormat="1" ht="11.25">
      <c r="B262" s="160"/>
      <c r="D262" s="150" t="s">
        <v>312</v>
      </c>
      <c r="E262" s="161" t="s">
        <v>1</v>
      </c>
      <c r="F262" s="162" t="s">
        <v>2889</v>
      </c>
      <c r="H262" s="163">
        <v>216.3</v>
      </c>
      <c r="I262" s="164"/>
      <c r="L262" s="160"/>
      <c r="M262" s="165"/>
      <c r="T262" s="166"/>
      <c r="AT262" s="161" t="s">
        <v>312</v>
      </c>
      <c r="AU262" s="161" t="s">
        <v>89</v>
      </c>
      <c r="AV262" s="12" t="s">
        <v>89</v>
      </c>
      <c r="AW262" s="12" t="s">
        <v>35</v>
      </c>
      <c r="AX262" s="12" t="s">
        <v>86</v>
      </c>
      <c r="AY262" s="161" t="s">
        <v>151</v>
      </c>
    </row>
    <row r="263" spans="2:65" s="1" customFormat="1" ht="21.75" customHeight="1">
      <c r="B263" s="136"/>
      <c r="C263" s="137" t="s">
        <v>602</v>
      </c>
      <c r="D263" s="137" t="s">
        <v>154</v>
      </c>
      <c r="E263" s="138" t="s">
        <v>2890</v>
      </c>
      <c r="F263" s="139" t="s">
        <v>2891</v>
      </c>
      <c r="G263" s="140" t="s">
        <v>363</v>
      </c>
      <c r="H263" s="141">
        <v>423.15</v>
      </c>
      <c r="I263" s="142"/>
      <c r="J263" s="143">
        <f>ROUND(I263*H263,2)</f>
        <v>0</v>
      </c>
      <c r="K263" s="139" t="s">
        <v>310</v>
      </c>
      <c r="L263" s="32"/>
      <c r="M263" s="144" t="s">
        <v>1</v>
      </c>
      <c r="N263" s="145" t="s">
        <v>44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158</v>
      </c>
      <c r="AT263" s="148" t="s">
        <v>154</v>
      </c>
      <c r="AU263" s="148" t="s">
        <v>89</v>
      </c>
      <c r="AY263" s="16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6" t="s">
        <v>86</v>
      </c>
      <c r="BK263" s="149">
        <f>ROUND(I263*H263,2)</f>
        <v>0</v>
      </c>
      <c r="BL263" s="16" t="s">
        <v>158</v>
      </c>
      <c r="BM263" s="148" t="s">
        <v>2892</v>
      </c>
    </row>
    <row r="264" spans="2:65" s="12" customFormat="1" ht="11.25">
      <c r="B264" s="160"/>
      <c r="D264" s="150" t="s">
        <v>312</v>
      </c>
      <c r="E264" s="161" t="s">
        <v>1</v>
      </c>
      <c r="F264" s="162" t="s">
        <v>2893</v>
      </c>
      <c r="H264" s="163">
        <v>423.15</v>
      </c>
      <c r="I264" s="164"/>
      <c r="L264" s="160"/>
      <c r="M264" s="165"/>
      <c r="T264" s="166"/>
      <c r="AT264" s="161" t="s">
        <v>312</v>
      </c>
      <c r="AU264" s="161" t="s">
        <v>89</v>
      </c>
      <c r="AV264" s="12" t="s">
        <v>89</v>
      </c>
      <c r="AW264" s="12" t="s">
        <v>35</v>
      </c>
      <c r="AX264" s="12" t="s">
        <v>86</v>
      </c>
      <c r="AY264" s="161" t="s">
        <v>151</v>
      </c>
    </row>
    <row r="265" spans="2:65" s="1" customFormat="1" ht="21.75" customHeight="1">
      <c r="B265" s="136"/>
      <c r="C265" s="137" t="s">
        <v>607</v>
      </c>
      <c r="D265" s="137" t="s">
        <v>154</v>
      </c>
      <c r="E265" s="138" t="s">
        <v>2894</v>
      </c>
      <c r="F265" s="139" t="s">
        <v>2895</v>
      </c>
      <c r="G265" s="140" t="s">
        <v>363</v>
      </c>
      <c r="H265" s="141">
        <v>206.85</v>
      </c>
      <c r="I265" s="142"/>
      <c r="J265" s="143">
        <f>ROUND(I265*H265,2)</f>
        <v>0</v>
      </c>
      <c r="K265" s="139" t="s">
        <v>310</v>
      </c>
      <c r="L265" s="32"/>
      <c r="M265" s="144" t="s">
        <v>1</v>
      </c>
      <c r="N265" s="145" t="s">
        <v>44</v>
      </c>
      <c r="P265" s="146">
        <f>O265*H265</f>
        <v>0</v>
      </c>
      <c r="Q265" s="146">
        <v>0</v>
      </c>
      <c r="R265" s="146">
        <f>Q265*H265</f>
        <v>0</v>
      </c>
      <c r="S265" s="146">
        <v>0</v>
      </c>
      <c r="T265" s="147">
        <f>S265*H265</f>
        <v>0</v>
      </c>
      <c r="AR265" s="148" t="s">
        <v>158</v>
      </c>
      <c r="AT265" s="148" t="s">
        <v>154</v>
      </c>
      <c r="AU265" s="148" t="s">
        <v>89</v>
      </c>
      <c r="AY265" s="16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6" t="s">
        <v>86</v>
      </c>
      <c r="BK265" s="149">
        <f>ROUND(I265*H265,2)</f>
        <v>0</v>
      </c>
      <c r="BL265" s="16" t="s">
        <v>158</v>
      </c>
      <c r="BM265" s="148" t="s">
        <v>2896</v>
      </c>
    </row>
    <row r="266" spans="2:65" s="12" customFormat="1" ht="11.25">
      <c r="B266" s="160"/>
      <c r="D266" s="150" t="s">
        <v>312</v>
      </c>
      <c r="E266" s="161" t="s">
        <v>1</v>
      </c>
      <c r="F266" s="162" t="s">
        <v>2897</v>
      </c>
      <c r="H266" s="163">
        <v>206.85</v>
      </c>
      <c r="I266" s="164"/>
      <c r="L266" s="160"/>
      <c r="M266" s="165"/>
      <c r="T266" s="166"/>
      <c r="AT266" s="161" t="s">
        <v>312</v>
      </c>
      <c r="AU266" s="161" t="s">
        <v>89</v>
      </c>
      <c r="AV266" s="12" t="s">
        <v>89</v>
      </c>
      <c r="AW266" s="12" t="s">
        <v>35</v>
      </c>
      <c r="AX266" s="12" t="s">
        <v>86</v>
      </c>
      <c r="AY266" s="161" t="s">
        <v>151</v>
      </c>
    </row>
    <row r="267" spans="2:65" s="1" customFormat="1" ht="21.75" customHeight="1">
      <c r="B267" s="136"/>
      <c r="C267" s="137" t="s">
        <v>613</v>
      </c>
      <c r="D267" s="137" t="s">
        <v>154</v>
      </c>
      <c r="E267" s="138" t="s">
        <v>2898</v>
      </c>
      <c r="F267" s="139" t="s">
        <v>2899</v>
      </c>
      <c r="G267" s="140" t="s">
        <v>363</v>
      </c>
      <c r="H267" s="141">
        <v>206</v>
      </c>
      <c r="I267" s="142"/>
      <c r="J267" s="143">
        <f>ROUND(I267*H267,2)</f>
        <v>0</v>
      </c>
      <c r="K267" s="139" t="s">
        <v>310</v>
      </c>
      <c r="L267" s="32"/>
      <c r="M267" s="144" t="s">
        <v>1</v>
      </c>
      <c r="N267" s="145" t="s">
        <v>44</v>
      </c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AR267" s="148" t="s">
        <v>158</v>
      </c>
      <c r="AT267" s="148" t="s">
        <v>154</v>
      </c>
      <c r="AU267" s="148" t="s">
        <v>89</v>
      </c>
      <c r="AY267" s="16" t="s">
        <v>151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6" t="s">
        <v>86</v>
      </c>
      <c r="BK267" s="149">
        <f>ROUND(I267*H267,2)</f>
        <v>0</v>
      </c>
      <c r="BL267" s="16" t="s">
        <v>158</v>
      </c>
      <c r="BM267" s="148" t="s">
        <v>2900</v>
      </c>
    </row>
    <row r="268" spans="2:65" s="12" customFormat="1" ht="11.25">
      <c r="B268" s="160"/>
      <c r="D268" s="150" t="s">
        <v>312</v>
      </c>
      <c r="E268" s="161" t="s">
        <v>1</v>
      </c>
      <c r="F268" s="162" t="s">
        <v>2901</v>
      </c>
      <c r="H268" s="163">
        <v>206</v>
      </c>
      <c r="I268" s="164"/>
      <c r="L268" s="160"/>
      <c r="M268" s="165"/>
      <c r="T268" s="166"/>
      <c r="AT268" s="161" t="s">
        <v>312</v>
      </c>
      <c r="AU268" s="161" t="s">
        <v>89</v>
      </c>
      <c r="AV268" s="12" t="s">
        <v>89</v>
      </c>
      <c r="AW268" s="12" t="s">
        <v>35</v>
      </c>
      <c r="AX268" s="12" t="s">
        <v>86</v>
      </c>
      <c r="AY268" s="161" t="s">
        <v>151</v>
      </c>
    </row>
    <row r="269" spans="2:65" s="1" customFormat="1" ht="21.75" customHeight="1">
      <c r="B269" s="136"/>
      <c r="C269" s="137" t="s">
        <v>618</v>
      </c>
      <c r="D269" s="137" t="s">
        <v>154</v>
      </c>
      <c r="E269" s="138" t="s">
        <v>2902</v>
      </c>
      <c r="F269" s="139" t="s">
        <v>2903</v>
      </c>
      <c r="G269" s="140" t="s">
        <v>363</v>
      </c>
      <c r="H269" s="141">
        <v>6.5</v>
      </c>
      <c r="I269" s="142"/>
      <c r="J269" s="143">
        <f>ROUND(I269*H269,2)</f>
        <v>0</v>
      </c>
      <c r="K269" s="139" t="s">
        <v>310</v>
      </c>
      <c r="L269" s="32"/>
      <c r="M269" s="144" t="s">
        <v>1</v>
      </c>
      <c r="N269" s="145" t="s">
        <v>44</v>
      </c>
      <c r="P269" s="146">
        <f>O269*H269</f>
        <v>0</v>
      </c>
      <c r="Q269" s="146">
        <v>0.10100000000000001</v>
      </c>
      <c r="R269" s="146">
        <f>Q269*H269</f>
        <v>0.65650000000000008</v>
      </c>
      <c r="S269" s="146">
        <v>0</v>
      </c>
      <c r="T269" s="147">
        <f>S269*H269</f>
        <v>0</v>
      </c>
      <c r="AR269" s="148" t="s">
        <v>158</v>
      </c>
      <c r="AT269" s="148" t="s">
        <v>154</v>
      </c>
      <c r="AU269" s="148" t="s">
        <v>89</v>
      </c>
      <c r="AY269" s="16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6" t="s">
        <v>86</v>
      </c>
      <c r="BK269" s="149">
        <f>ROUND(I269*H269,2)</f>
        <v>0</v>
      </c>
      <c r="BL269" s="16" t="s">
        <v>158</v>
      </c>
      <c r="BM269" s="148" t="s">
        <v>2904</v>
      </c>
    </row>
    <row r="270" spans="2:65" s="12" customFormat="1" ht="11.25">
      <c r="B270" s="160"/>
      <c r="D270" s="150" t="s">
        <v>312</v>
      </c>
      <c r="E270" s="161" t="s">
        <v>1</v>
      </c>
      <c r="F270" s="162" t="s">
        <v>2905</v>
      </c>
      <c r="H270" s="163">
        <v>6.5</v>
      </c>
      <c r="I270" s="164"/>
      <c r="L270" s="160"/>
      <c r="M270" s="165"/>
      <c r="T270" s="166"/>
      <c r="AT270" s="161" t="s">
        <v>312</v>
      </c>
      <c r="AU270" s="161" t="s">
        <v>89</v>
      </c>
      <c r="AV270" s="12" t="s">
        <v>89</v>
      </c>
      <c r="AW270" s="12" t="s">
        <v>35</v>
      </c>
      <c r="AX270" s="12" t="s">
        <v>86</v>
      </c>
      <c r="AY270" s="161" t="s">
        <v>151</v>
      </c>
    </row>
    <row r="271" spans="2:65" s="1" customFormat="1" ht="16.5" customHeight="1">
      <c r="B271" s="136"/>
      <c r="C271" s="174" t="s">
        <v>623</v>
      </c>
      <c r="D271" s="174" t="s">
        <v>374</v>
      </c>
      <c r="E271" s="175" t="s">
        <v>2906</v>
      </c>
      <c r="F271" s="176" t="s">
        <v>2907</v>
      </c>
      <c r="G271" s="177" t="s">
        <v>363</v>
      </c>
      <c r="H271" s="178">
        <v>2.5750000000000002</v>
      </c>
      <c r="I271" s="179"/>
      <c r="J271" s="180">
        <f>ROUND(I271*H271,2)</f>
        <v>0</v>
      </c>
      <c r="K271" s="176" t="s">
        <v>310</v>
      </c>
      <c r="L271" s="181"/>
      <c r="M271" s="182" t="s">
        <v>1</v>
      </c>
      <c r="N271" s="183" t="s">
        <v>44</v>
      </c>
      <c r="P271" s="146">
        <f>O271*H271</f>
        <v>0</v>
      </c>
      <c r="Q271" s="146">
        <v>0.13100000000000001</v>
      </c>
      <c r="R271" s="146">
        <f>Q271*H271</f>
        <v>0.33732500000000004</v>
      </c>
      <c r="S271" s="146">
        <v>0</v>
      </c>
      <c r="T271" s="147">
        <f>S271*H271</f>
        <v>0</v>
      </c>
      <c r="AR271" s="148" t="s">
        <v>183</v>
      </c>
      <c r="AT271" s="148" t="s">
        <v>374</v>
      </c>
      <c r="AU271" s="148" t="s">
        <v>89</v>
      </c>
      <c r="AY271" s="16" t="s">
        <v>151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6" t="s">
        <v>86</v>
      </c>
      <c r="BK271" s="149">
        <f>ROUND(I271*H271,2)</f>
        <v>0</v>
      </c>
      <c r="BL271" s="16" t="s">
        <v>158</v>
      </c>
      <c r="BM271" s="148" t="s">
        <v>2908</v>
      </c>
    </row>
    <row r="272" spans="2:65" s="12" customFormat="1" ht="11.25">
      <c r="B272" s="160"/>
      <c r="D272" s="150" t="s">
        <v>312</v>
      </c>
      <c r="F272" s="162" t="s">
        <v>2909</v>
      </c>
      <c r="H272" s="163">
        <v>2.5750000000000002</v>
      </c>
      <c r="I272" s="164"/>
      <c r="L272" s="160"/>
      <c r="M272" s="165"/>
      <c r="T272" s="166"/>
      <c r="AT272" s="161" t="s">
        <v>312</v>
      </c>
      <c r="AU272" s="161" t="s">
        <v>89</v>
      </c>
      <c r="AV272" s="12" t="s">
        <v>89</v>
      </c>
      <c r="AW272" s="12" t="s">
        <v>3</v>
      </c>
      <c r="AX272" s="12" t="s">
        <v>86</v>
      </c>
      <c r="AY272" s="161" t="s">
        <v>151</v>
      </c>
    </row>
    <row r="273" spans="2:65" s="1" customFormat="1" ht="16.5" customHeight="1">
      <c r="B273" s="136"/>
      <c r="C273" s="174" t="s">
        <v>629</v>
      </c>
      <c r="D273" s="174" t="s">
        <v>374</v>
      </c>
      <c r="E273" s="175" t="s">
        <v>2910</v>
      </c>
      <c r="F273" s="176" t="s">
        <v>2911</v>
      </c>
      <c r="G273" s="177" t="s">
        <v>363</v>
      </c>
      <c r="H273" s="178">
        <v>4.12</v>
      </c>
      <c r="I273" s="179"/>
      <c r="J273" s="180">
        <f>ROUND(I273*H273,2)</f>
        <v>0</v>
      </c>
      <c r="K273" s="176" t="s">
        <v>310</v>
      </c>
      <c r="L273" s="181"/>
      <c r="M273" s="182" t="s">
        <v>1</v>
      </c>
      <c r="N273" s="183" t="s">
        <v>44</v>
      </c>
      <c r="P273" s="146">
        <f>O273*H273</f>
        <v>0</v>
      </c>
      <c r="Q273" s="146">
        <v>0.13100000000000001</v>
      </c>
      <c r="R273" s="146">
        <f>Q273*H273</f>
        <v>0.53972000000000009</v>
      </c>
      <c r="S273" s="146">
        <v>0</v>
      </c>
      <c r="T273" s="147">
        <f>S273*H273</f>
        <v>0</v>
      </c>
      <c r="AR273" s="148" t="s">
        <v>183</v>
      </c>
      <c r="AT273" s="148" t="s">
        <v>374</v>
      </c>
      <c r="AU273" s="148" t="s">
        <v>89</v>
      </c>
      <c r="AY273" s="16" t="s">
        <v>151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6" t="s">
        <v>86</v>
      </c>
      <c r="BK273" s="149">
        <f>ROUND(I273*H273,2)</f>
        <v>0</v>
      </c>
      <c r="BL273" s="16" t="s">
        <v>158</v>
      </c>
      <c r="BM273" s="148" t="s">
        <v>2912</v>
      </c>
    </row>
    <row r="274" spans="2:65" s="12" customFormat="1" ht="11.25">
      <c r="B274" s="160"/>
      <c r="D274" s="150" t="s">
        <v>312</v>
      </c>
      <c r="F274" s="162" t="s">
        <v>2913</v>
      </c>
      <c r="H274" s="163">
        <v>4.12</v>
      </c>
      <c r="I274" s="164"/>
      <c r="L274" s="160"/>
      <c r="M274" s="165"/>
      <c r="T274" s="166"/>
      <c r="AT274" s="161" t="s">
        <v>312</v>
      </c>
      <c r="AU274" s="161" t="s">
        <v>89</v>
      </c>
      <c r="AV274" s="12" t="s">
        <v>89</v>
      </c>
      <c r="AW274" s="12" t="s">
        <v>3</v>
      </c>
      <c r="AX274" s="12" t="s">
        <v>86</v>
      </c>
      <c r="AY274" s="161" t="s">
        <v>151</v>
      </c>
    </row>
    <row r="275" spans="2:65" s="11" customFormat="1" ht="22.9" customHeight="1">
      <c r="B275" s="124"/>
      <c r="D275" s="125" t="s">
        <v>78</v>
      </c>
      <c r="E275" s="134" t="s">
        <v>175</v>
      </c>
      <c r="F275" s="134" t="s">
        <v>728</v>
      </c>
      <c r="I275" s="127"/>
      <c r="J275" s="135">
        <f>BK275</f>
        <v>0</v>
      </c>
      <c r="L275" s="124"/>
      <c r="M275" s="129"/>
      <c r="P275" s="130">
        <f>SUM(P276:P277)</f>
        <v>0</v>
      </c>
      <c r="R275" s="130">
        <f>SUM(R276:R277)</f>
        <v>0.1903466</v>
      </c>
      <c r="T275" s="131">
        <f>SUM(T276:T277)</f>
        <v>0</v>
      </c>
      <c r="AR275" s="125" t="s">
        <v>86</v>
      </c>
      <c r="AT275" s="132" t="s">
        <v>78</v>
      </c>
      <c r="AU275" s="132" t="s">
        <v>86</v>
      </c>
      <c r="AY275" s="125" t="s">
        <v>151</v>
      </c>
      <c r="BK275" s="133">
        <f>SUM(BK276:BK277)</f>
        <v>0</v>
      </c>
    </row>
    <row r="276" spans="2:65" s="1" customFormat="1" ht="16.5" customHeight="1">
      <c r="B276" s="136"/>
      <c r="C276" s="137" t="s">
        <v>634</v>
      </c>
      <c r="D276" s="137" t="s">
        <v>154</v>
      </c>
      <c r="E276" s="138" t="s">
        <v>2914</v>
      </c>
      <c r="F276" s="139" t="s">
        <v>2915</v>
      </c>
      <c r="G276" s="140" t="s">
        <v>363</v>
      </c>
      <c r="H276" s="141">
        <v>232.13</v>
      </c>
      <c r="I276" s="142"/>
      <c r="J276" s="143">
        <f>ROUND(I276*H276,2)</f>
        <v>0</v>
      </c>
      <c r="K276" s="139" t="s">
        <v>310</v>
      </c>
      <c r="L276" s="32"/>
      <c r="M276" s="144" t="s">
        <v>1</v>
      </c>
      <c r="N276" s="145" t="s">
        <v>44</v>
      </c>
      <c r="P276" s="146">
        <f>O276*H276</f>
        <v>0</v>
      </c>
      <c r="Q276" s="146">
        <v>8.1999999999999998E-4</v>
      </c>
      <c r="R276" s="146">
        <f>Q276*H276</f>
        <v>0.1903466</v>
      </c>
      <c r="S276" s="146">
        <v>0</v>
      </c>
      <c r="T276" s="147">
        <f>S276*H276</f>
        <v>0</v>
      </c>
      <c r="AR276" s="148" t="s">
        <v>158</v>
      </c>
      <c r="AT276" s="148" t="s">
        <v>154</v>
      </c>
      <c r="AU276" s="148" t="s">
        <v>89</v>
      </c>
      <c r="AY276" s="16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6" t="s">
        <v>86</v>
      </c>
      <c r="BK276" s="149">
        <f>ROUND(I276*H276,2)</f>
        <v>0</v>
      </c>
      <c r="BL276" s="16" t="s">
        <v>158</v>
      </c>
      <c r="BM276" s="148" t="s">
        <v>2916</v>
      </c>
    </row>
    <row r="277" spans="2:65" s="12" customFormat="1" ht="11.25">
      <c r="B277" s="160"/>
      <c r="D277" s="150" t="s">
        <v>312</v>
      </c>
      <c r="E277" s="161" t="s">
        <v>1</v>
      </c>
      <c r="F277" s="162" t="s">
        <v>2917</v>
      </c>
      <c r="H277" s="163">
        <v>232.13</v>
      </c>
      <c r="I277" s="164"/>
      <c r="L277" s="160"/>
      <c r="M277" s="165"/>
      <c r="T277" s="166"/>
      <c r="AT277" s="161" t="s">
        <v>312</v>
      </c>
      <c r="AU277" s="161" t="s">
        <v>89</v>
      </c>
      <c r="AV277" s="12" t="s">
        <v>89</v>
      </c>
      <c r="AW277" s="12" t="s">
        <v>35</v>
      </c>
      <c r="AX277" s="12" t="s">
        <v>86</v>
      </c>
      <c r="AY277" s="161" t="s">
        <v>151</v>
      </c>
    </row>
    <row r="278" spans="2:65" s="11" customFormat="1" ht="22.9" customHeight="1">
      <c r="B278" s="124"/>
      <c r="D278" s="125" t="s">
        <v>78</v>
      </c>
      <c r="E278" s="134" t="s">
        <v>183</v>
      </c>
      <c r="F278" s="134" t="s">
        <v>734</v>
      </c>
      <c r="I278" s="127"/>
      <c r="J278" s="135">
        <f>BK278</f>
        <v>0</v>
      </c>
      <c r="L278" s="124"/>
      <c r="M278" s="129"/>
      <c r="P278" s="130">
        <f>P279</f>
        <v>0</v>
      </c>
      <c r="R278" s="130">
        <f>R279</f>
        <v>5.8950000000000009E-3</v>
      </c>
      <c r="T278" s="131">
        <f>T279</f>
        <v>0</v>
      </c>
      <c r="AR278" s="125" t="s">
        <v>86</v>
      </c>
      <c r="AT278" s="132" t="s">
        <v>78</v>
      </c>
      <c r="AU278" s="132" t="s">
        <v>86</v>
      </c>
      <c r="AY278" s="125" t="s">
        <v>151</v>
      </c>
      <c r="BK278" s="133">
        <f>BK279</f>
        <v>0</v>
      </c>
    </row>
    <row r="279" spans="2:65" s="1" customFormat="1" ht="16.5" customHeight="1">
      <c r="B279" s="136"/>
      <c r="C279" s="137" t="s">
        <v>640</v>
      </c>
      <c r="D279" s="137" t="s">
        <v>154</v>
      </c>
      <c r="E279" s="138" t="s">
        <v>2918</v>
      </c>
      <c r="F279" s="139" t="s">
        <v>2919</v>
      </c>
      <c r="G279" s="140" t="s">
        <v>349</v>
      </c>
      <c r="H279" s="141">
        <v>1.5</v>
      </c>
      <c r="I279" s="142"/>
      <c r="J279" s="143">
        <f>ROUND(I279*H279,2)</f>
        <v>0</v>
      </c>
      <c r="K279" s="139" t="s">
        <v>310</v>
      </c>
      <c r="L279" s="32"/>
      <c r="M279" s="144" t="s">
        <v>1</v>
      </c>
      <c r="N279" s="145" t="s">
        <v>44</v>
      </c>
      <c r="P279" s="146">
        <f>O279*H279</f>
        <v>0</v>
      </c>
      <c r="Q279" s="146">
        <v>3.9300000000000003E-3</v>
      </c>
      <c r="R279" s="146">
        <f>Q279*H279</f>
        <v>5.8950000000000009E-3</v>
      </c>
      <c r="S279" s="146">
        <v>0</v>
      </c>
      <c r="T279" s="147">
        <f>S279*H279</f>
        <v>0</v>
      </c>
      <c r="AR279" s="148" t="s">
        <v>158</v>
      </c>
      <c r="AT279" s="148" t="s">
        <v>154</v>
      </c>
      <c r="AU279" s="148" t="s">
        <v>89</v>
      </c>
      <c r="AY279" s="16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6" t="s">
        <v>86</v>
      </c>
      <c r="BK279" s="149">
        <f>ROUND(I279*H279,2)</f>
        <v>0</v>
      </c>
      <c r="BL279" s="16" t="s">
        <v>158</v>
      </c>
      <c r="BM279" s="148" t="s">
        <v>2920</v>
      </c>
    </row>
    <row r="280" spans="2:65" s="11" customFormat="1" ht="22.9" customHeight="1">
      <c r="B280" s="124"/>
      <c r="D280" s="125" t="s">
        <v>78</v>
      </c>
      <c r="E280" s="134" t="s">
        <v>187</v>
      </c>
      <c r="F280" s="134" t="s">
        <v>766</v>
      </c>
      <c r="I280" s="127"/>
      <c r="J280" s="135">
        <f>BK280</f>
        <v>0</v>
      </c>
      <c r="L280" s="124"/>
      <c r="M280" s="129"/>
      <c r="P280" s="130">
        <f>SUM(P281:P315)</f>
        <v>0</v>
      </c>
      <c r="R280" s="130">
        <f>SUM(R281:R315)</f>
        <v>38.0468896</v>
      </c>
      <c r="T280" s="131">
        <f>SUM(T281:T315)</f>
        <v>629.22299999999996</v>
      </c>
      <c r="AR280" s="125" t="s">
        <v>86</v>
      </c>
      <c r="AT280" s="132" t="s">
        <v>78</v>
      </c>
      <c r="AU280" s="132" t="s">
        <v>86</v>
      </c>
      <c r="AY280" s="125" t="s">
        <v>151</v>
      </c>
      <c r="BK280" s="133">
        <f>SUM(BK281:BK315)</f>
        <v>0</v>
      </c>
    </row>
    <row r="281" spans="2:65" s="1" customFormat="1" ht="16.5" customHeight="1">
      <c r="B281" s="136"/>
      <c r="C281" s="137" t="s">
        <v>645</v>
      </c>
      <c r="D281" s="137" t="s">
        <v>154</v>
      </c>
      <c r="E281" s="138" t="s">
        <v>2921</v>
      </c>
      <c r="F281" s="139" t="s">
        <v>2922</v>
      </c>
      <c r="G281" s="140" t="s">
        <v>354</v>
      </c>
      <c r="H281" s="141">
        <v>2</v>
      </c>
      <c r="I281" s="142"/>
      <c r="J281" s="143">
        <f>ROUND(I281*H281,2)</f>
        <v>0</v>
      </c>
      <c r="K281" s="139" t="s">
        <v>310</v>
      </c>
      <c r="L281" s="32"/>
      <c r="M281" s="144" t="s">
        <v>1</v>
      </c>
      <c r="N281" s="145" t="s">
        <v>44</v>
      </c>
      <c r="P281" s="146">
        <f>O281*H281</f>
        <v>0</v>
      </c>
      <c r="Q281" s="146">
        <v>6.9999999999999999E-4</v>
      </c>
      <c r="R281" s="146">
        <f>Q281*H281</f>
        <v>1.4E-3</v>
      </c>
      <c r="S281" s="146">
        <v>0</v>
      </c>
      <c r="T281" s="147">
        <f>S281*H281</f>
        <v>0</v>
      </c>
      <c r="AR281" s="148" t="s">
        <v>158</v>
      </c>
      <c r="AT281" s="148" t="s">
        <v>154</v>
      </c>
      <c r="AU281" s="148" t="s">
        <v>89</v>
      </c>
      <c r="AY281" s="16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86</v>
      </c>
      <c r="BK281" s="149">
        <f>ROUND(I281*H281,2)</f>
        <v>0</v>
      </c>
      <c r="BL281" s="16" t="s">
        <v>158</v>
      </c>
      <c r="BM281" s="148" t="s">
        <v>2923</v>
      </c>
    </row>
    <row r="282" spans="2:65" s="1" customFormat="1" ht="19.5">
      <c r="B282" s="32"/>
      <c r="D282" s="150" t="s">
        <v>167</v>
      </c>
      <c r="F282" s="151" t="s">
        <v>2924</v>
      </c>
      <c r="I282" s="152"/>
      <c r="L282" s="32"/>
      <c r="M282" s="153"/>
      <c r="T282" s="56"/>
      <c r="AT282" s="16" t="s">
        <v>167</v>
      </c>
      <c r="AU282" s="16" t="s">
        <v>89</v>
      </c>
    </row>
    <row r="283" spans="2:65" s="1" customFormat="1" ht="16.5" customHeight="1">
      <c r="B283" s="136"/>
      <c r="C283" s="174" t="s">
        <v>650</v>
      </c>
      <c r="D283" s="174" t="s">
        <v>374</v>
      </c>
      <c r="E283" s="175" t="s">
        <v>2925</v>
      </c>
      <c r="F283" s="176" t="s">
        <v>2926</v>
      </c>
      <c r="G283" s="177" t="s">
        <v>354</v>
      </c>
      <c r="H283" s="178">
        <v>1</v>
      </c>
      <c r="I283" s="179"/>
      <c r="J283" s="180">
        <f t="shared" ref="J283:J290" si="0">ROUND(I283*H283,2)</f>
        <v>0</v>
      </c>
      <c r="K283" s="176" t="s">
        <v>310</v>
      </c>
      <c r="L283" s="181"/>
      <c r="M283" s="182" t="s">
        <v>1</v>
      </c>
      <c r="N283" s="183" t="s">
        <v>44</v>
      </c>
      <c r="P283" s="146">
        <f t="shared" ref="P283:P290" si="1">O283*H283</f>
        <v>0</v>
      </c>
      <c r="Q283" s="146">
        <v>4.0000000000000001E-3</v>
      </c>
      <c r="R283" s="146">
        <f t="shared" ref="R283:R290" si="2">Q283*H283</f>
        <v>4.0000000000000001E-3</v>
      </c>
      <c r="S283" s="146">
        <v>0</v>
      </c>
      <c r="T283" s="147">
        <f t="shared" ref="T283:T290" si="3">S283*H283</f>
        <v>0</v>
      </c>
      <c r="AR283" s="148" t="s">
        <v>183</v>
      </c>
      <c r="AT283" s="148" t="s">
        <v>374</v>
      </c>
      <c r="AU283" s="148" t="s">
        <v>89</v>
      </c>
      <c r="AY283" s="16" t="s">
        <v>151</v>
      </c>
      <c r="BE283" s="149">
        <f t="shared" ref="BE283:BE290" si="4">IF(N283="základní",J283,0)</f>
        <v>0</v>
      </c>
      <c r="BF283" s="149">
        <f t="shared" ref="BF283:BF290" si="5">IF(N283="snížená",J283,0)</f>
        <v>0</v>
      </c>
      <c r="BG283" s="149">
        <f t="shared" ref="BG283:BG290" si="6">IF(N283="zákl. přenesená",J283,0)</f>
        <v>0</v>
      </c>
      <c r="BH283" s="149">
        <f t="shared" ref="BH283:BH290" si="7">IF(N283="sníž. přenesená",J283,0)</f>
        <v>0</v>
      </c>
      <c r="BI283" s="149">
        <f t="shared" ref="BI283:BI290" si="8">IF(N283="nulová",J283,0)</f>
        <v>0</v>
      </c>
      <c r="BJ283" s="16" t="s">
        <v>86</v>
      </c>
      <c r="BK283" s="149">
        <f t="shared" ref="BK283:BK290" si="9">ROUND(I283*H283,2)</f>
        <v>0</v>
      </c>
      <c r="BL283" s="16" t="s">
        <v>158</v>
      </c>
      <c r="BM283" s="148" t="s">
        <v>2927</v>
      </c>
    </row>
    <row r="284" spans="2:65" s="1" customFormat="1" ht="16.5" customHeight="1">
      <c r="B284" s="136"/>
      <c r="C284" s="174" t="s">
        <v>655</v>
      </c>
      <c r="D284" s="174" t="s">
        <v>374</v>
      </c>
      <c r="E284" s="175" t="s">
        <v>2928</v>
      </c>
      <c r="F284" s="176" t="s">
        <v>2929</v>
      </c>
      <c r="G284" s="177" t="s">
        <v>354</v>
      </c>
      <c r="H284" s="178">
        <v>1</v>
      </c>
      <c r="I284" s="179"/>
      <c r="J284" s="180">
        <f t="shared" si="0"/>
        <v>0</v>
      </c>
      <c r="K284" s="176" t="s">
        <v>310</v>
      </c>
      <c r="L284" s="181"/>
      <c r="M284" s="182" t="s">
        <v>1</v>
      </c>
      <c r="N284" s="183" t="s">
        <v>44</v>
      </c>
      <c r="P284" s="146">
        <f t="shared" si="1"/>
        <v>0</v>
      </c>
      <c r="Q284" s="146">
        <v>2.5000000000000001E-3</v>
      </c>
      <c r="R284" s="146">
        <f t="shared" si="2"/>
        <v>2.5000000000000001E-3</v>
      </c>
      <c r="S284" s="146">
        <v>0</v>
      </c>
      <c r="T284" s="147">
        <f t="shared" si="3"/>
        <v>0</v>
      </c>
      <c r="AR284" s="148" t="s">
        <v>183</v>
      </c>
      <c r="AT284" s="148" t="s">
        <v>374</v>
      </c>
      <c r="AU284" s="148" t="s">
        <v>89</v>
      </c>
      <c r="AY284" s="16" t="s">
        <v>151</v>
      </c>
      <c r="BE284" s="149">
        <f t="shared" si="4"/>
        <v>0</v>
      </c>
      <c r="BF284" s="149">
        <f t="shared" si="5"/>
        <v>0</v>
      </c>
      <c r="BG284" s="149">
        <f t="shared" si="6"/>
        <v>0</v>
      </c>
      <c r="BH284" s="149">
        <f t="shared" si="7"/>
        <v>0</v>
      </c>
      <c r="BI284" s="149">
        <f t="shared" si="8"/>
        <v>0</v>
      </c>
      <c r="BJ284" s="16" t="s">
        <v>86</v>
      </c>
      <c r="BK284" s="149">
        <f t="shared" si="9"/>
        <v>0</v>
      </c>
      <c r="BL284" s="16" t="s">
        <v>158</v>
      </c>
      <c r="BM284" s="148" t="s">
        <v>2930</v>
      </c>
    </row>
    <row r="285" spans="2:65" s="1" customFormat="1" ht="16.5" customHeight="1">
      <c r="B285" s="136"/>
      <c r="C285" s="174" t="s">
        <v>660</v>
      </c>
      <c r="D285" s="174" t="s">
        <v>374</v>
      </c>
      <c r="E285" s="175" t="s">
        <v>2931</v>
      </c>
      <c r="F285" s="176" t="s">
        <v>2932</v>
      </c>
      <c r="G285" s="177" t="s">
        <v>354</v>
      </c>
      <c r="H285" s="178">
        <v>2</v>
      </c>
      <c r="I285" s="179"/>
      <c r="J285" s="180">
        <f t="shared" si="0"/>
        <v>0</v>
      </c>
      <c r="K285" s="176" t="s">
        <v>310</v>
      </c>
      <c r="L285" s="181"/>
      <c r="M285" s="182" t="s">
        <v>1</v>
      </c>
      <c r="N285" s="183" t="s">
        <v>44</v>
      </c>
      <c r="P285" s="146">
        <f t="shared" si="1"/>
        <v>0</v>
      </c>
      <c r="Q285" s="146">
        <v>3.3E-3</v>
      </c>
      <c r="R285" s="146">
        <f t="shared" si="2"/>
        <v>6.6E-3</v>
      </c>
      <c r="S285" s="146">
        <v>0</v>
      </c>
      <c r="T285" s="147">
        <f t="shared" si="3"/>
        <v>0</v>
      </c>
      <c r="AR285" s="148" t="s">
        <v>183</v>
      </c>
      <c r="AT285" s="148" t="s">
        <v>374</v>
      </c>
      <c r="AU285" s="148" t="s">
        <v>89</v>
      </c>
      <c r="AY285" s="16" t="s">
        <v>151</v>
      </c>
      <c r="BE285" s="149">
        <f t="shared" si="4"/>
        <v>0</v>
      </c>
      <c r="BF285" s="149">
        <f t="shared" si="5"/>
        <v>0</v>
      </c>
      <c r="BG285" s="149">
        <f t="shared" si="6"/>
        <v>0</v>
      </c>
      <c r="BH285" s="149">
        <f t="shared" si="7"/>
        <v>0</v>
      </c>
      <c r="BI285" s="149">
        <f t="shared" si="8"/>
        <v>0</v>
      </c>
      <c r="BJ285" s="16" t="s">
        <v>86</v>
      </c>
      <c r="BK285" s="149">
        <f t="shared" si="9"/>
        <v>0</v>
      </c>
      <c r="BL285" s="16" t="s">
        <v>158</v>
      </c>
      <c r="BM285" s="148" t="s">
        <v>2933</v>
      </c>
    </row>
    <row r="286" spans="2:65" s="1" customFormat="1" ht="16.5" customHeight="1">
      <c r="B286" s="136"/>
      <c r="C286" s="174" t="s">
        <v>665</v>
      </c>
      <c r="D286" s="174" t="s">
        <v>374</v>
      </c>
      <c r="E286" s="175" t="s">
        <v>2934</v>
      </c>
      <c r="F286" s="176" t="s">
        <v>2935</v>
      </c>
      <c r="G286" s="177" t="s">
        <v>354</v>
      </c>
      <c r="H286" s="178">
        <v>3</v>
      </c>
      <c r="I286" s="179"/>
      <c r="J286" s="180">
        <f t="shared" si="0"/>
        <v>0</v>
      </c>
      <c r="K286" s="176" t="s">
        <v>310</v>
      </c>
      <c r="L286" s="181"/>
      <c r="M286" s="182" t="s">
        <v>1</v>
      </c>
      <c r="N286" s="183" t="s">
        <v>44</v>
      </c>
      <c r="P286" s="146">
        <f t="shared" si="1"/>
        <v>0</v>
      </c>
      <c r="Q286" s="146">
        <v>6.4999999999999997E-3</v>
      </c>
      <c r="R286" s="146">
        <f t="shared" si="2"/>
        <v>1.95E-2</v>
      </c>
      <c r="S286" s="146">
        <v>0</v>
      </c>
      <c r="T286" s="147">
        <f t="shared" si="3"/>
        <v>0</v>
      </c>
      <c r="AR286" s="148" t="s">
        <v>183</v>
      </c>
      <c r="AT286" s="148" t="s">
        <v>374</v>
      </c>
      <c r="AU286" s="148" t="s">
        <v>89</v>
      </c>
      <c r="AY286" s="16" t="s">
        <v>151</v>
      </c>
      <c r="BE286" s="149">
        <f t="shared" si="4"/>
        <v>0</v>
      </c>
      <c r="BF286" s="149">
        <f t="shared" si="5"/>
        <v>0</v>
      </c>
      <c r="BG286" s="149">
        <f t="shared" si="6"/>
        <v>0</v>
      </c>
      <c r="BH286" s="149">
        <f t="shared" si="7"/>
        <v>0</v>
      </c>
      <c r="BI286" s="149">
        <f t="shared" si="8"/>
        <v>0</v>
      </c>
      <c r="BJ286" s="16" t="s">
        <v>86</v>
      </c>
      <c r="BK286" s="149">
        <f t="shared" si="9"/>
        <v>0</v>
      </c>
      <c r="BL286" s="16" t="s">
        <v>158</v>
      </c>
      <c r="BM286" s="148" t="s">
        <v>2936</v>
      </c>
    </row>
    <row r="287" spans="2:65" s="1" customFormat="1" ht="16.5" customHeight="1">
      <c r="B287" s="136"/>
      <c r="C287" s="174" t="s">
        <v>670</v>
      </c>
      <c r="D287" s="174" t="s">
        <v>374</v>
      </c>
      <c r="E287" s="175" t="s">
        <v>2937</v>
      </c>
      <c r="F287" s="176" t="s">
        <v>2938</v>
      </c>
      <c r="G287" s="177" t="s">
        <v>354</v>
      </c>
      <c r="H287" s="178">
        <v>2</v>
      </c>
      <c r="I287" s="179"/>
      <c r="J287" s="180">
        <f t="shared" si="0"/>
        <v>0</v>
      </c>
      <c r="K287" s="176" t="s">
        <v>310</v>
      </c>
      <c r="L287" s="181"/>
      <c r="M287" s="182" t="s">
        <v>1</v>
      </c>
      <c r="N287" s="183" t="s">
        <v>44</v>
      </c>
      <c r="P287" s="146">
        <f t="shared" si="1"/>
        <v>0</v>
      </c>
      <c r="Q287" s="146">
        <v>1.4999999999999999E-4</v>
      </c>
      <c r="R287" s="146">
        <f t="shared" si="2"/>
        <v>2.9999999999999997E-4</v>
      </c>
      <c r="S287" s="146">
        <v>0</v>
      </c>
      <c r="T287" s="147">
        <f t="shared" si="3"/>
        <v>0</v>
      </c>
      <c r="AR287" s="148" t="s">
        <v>183</v>
      </c>
      <c r="AT287" s="148" t="s">
        <v>374</v>
      </c>
      <c r="AU287" s="148" t="s">
        <v>89</v>
      </c>
      <c r="AY287" s="16" t="s">
        <v>151</v>
      </c>
      <c r="BE287" s="149">
        <f t="shared" si="4"/>
        <v>0</v>
      </c>
      <c r="BF287" s="149">
        <f t="shared" si="5"/>
        <v>0</v>
      </c>
      <c r="BG287" s="149">
        <f t="shared" si="6"/>
        <v>0</v>
      </c>
      <c r="BH287" s="149">
        <f t="shared" si="7"/>
        <v>0</v>
      </c>
      <c r="BI287" s="149">
        <f t="shared" si="8"/>
        <v>0</v>
      </c>
      <c r="BJ287" s="16" t="s">
        <v>86</v>
      </c>
      <c r="BK287" s="149">
        <f t="shared" si="9"/>
        <v>0</v>
      </c>
      <c r="BL287" s="16" t="s">
        <v>158</v>
      </c>
      <c r="BM287" s="148" t="s">
        <v>2939</v>
      </c>
    </row>
    <row r="288" spans="2:65" s="1" customFormat="1" ht="16.5" customHeight="1">
      <c r="B288" s="136"/>
      <c r="C288" s="137" t="s">
        <v>675</v>
      </c>
      <c r="D288" s="137" t="s">
        <v>154</v>
      </c>
      <c r="E288" s="138" t="s">
        <v>2940</v>
      </c>
      <c r="F288" s="139" t="s">
        <v>2941</v>
      </c>
      <c r="G288" s="140" t="s">
        <v>354</v>
      </c>
      <c r="H288" s="141">
        <v>1</v>
      </c>
      <c r="I288" s="142"/>
      <c r="J288" s="143">
        <f t="shared" si="0"/>
        <v>0</v>
      </c>
      <c r="K288" s="139" t="s">
        <v>310</v>
      </c>
      <c r="L288" s="32"/>
      <c r="M288" s="144" t="s">
        <v>1</v>
      </c>
      <c r="N288" s="145" t="s">
        <v>44</v>
      </c>
      <c r="P288" s="146">
        <f t="shared" si="1"/>
        <v>0</v>
      </c>
      <c r="Q288" s="146">
        <v>0</v>
      </c>
      <c r="R288" s="146">
        <f t="shared" si="2"/>
        <v>0</v>
      </c>
      <c r="S288" s="146">
        <v>0</v>
      </c>
      <c r="T288" s="147">
        <f t="shared" si="3"/>
        <v>0</v>
      </c>
      <c r="AR288" s="148" t="s">
        <v>158</v>
      </c>
      <c r="AT288" s="148" t="s">
        <v>154</v>
      </c>
      <c r="AU288" s="148" t="s">
        <v>89</v>
      </c>
      <c r="AY288" s="16" t="s">
        <v>151</v>
      </c>
      <c r="BE288" s="149">
        <f t="shared" si="4"/>
        <v>0</v>
      </c>
      <c r="BF288" s="149">
        <f t="shared" si="5"/>
        <v>0</v>
      </c>
      <c r="BG288" s="149">
        <f t="shared" si="6"/>
        <v>0</v>
      </c>
      <c r="BH288" s="149">
        <f t="shared" si="7"/>
        <v>0</v>
      </c>
      <c r="BI288" s="149">
        <f t="shared" si="8"/>
        <v>0</v>
      </c>
      <c r="BJ288" s="16" t="s">
        <v>86</v>
      </c>
      <c r="BK288" s="149">
        <f t="shared" si="9"/>
        <v>0</v>
      </c>
      <c r="BL288" s="16" t="s">
        <v>158</v>
      </c>
      <c r="BM288" s="148" t="s">
        <v>2942</v>
      </c>
    </row>
    <row r="289" spans="2:65" s="1" customFormat="1" ht="16.5" customHeight="1">
      <c r="B289" s="136"/>
      <c r="C289" s="174" t="s">
        <v>680</v>
      </c>
      <c r="D289" s="174" t="s">
        <v>374</v>
      </c>
      <c r="E289" s="175" t="s">
        <v>2943</v>
      </c>
      <c r="F289" s="176" t="s">
        <v>2944</v>
      </c>
      <c r="G289" s="177" t="s">
        <v>354</v>
      </c>
      <c r="H289" s="178">
        <v>1</v>
      </c>
      <c r="I289" s="179"/>
      <c r="J289" s="180">
        <f t="shared" si="0"/>
        <v>0</v>
      </c>
      <c r="K289" s="176" t="s">
        <v>310</v>
      </c>
      <c r="L289" s="181"/>
      <c r="M289" s="182" t="s">
        <v>1</v>
      </c>
      <c r="N289" s="183" t="s">
        <v>44</v>
      </c>
      <c r="P289" s="146">
        <f t="shared" si="1"/>
        <v>0</v>
      </c>
      <c r="Q289" s="146">
        <v>1.5699999999999999E-2</v>
      </c>
      <c r="R289" s="146">
        <f t="shared" si="2"/>
        <v>1.5699999999999999E-2</v>
      </c>
      <c r="S289" s="146">
        <v>0</v>
      </c>
      <c r="T289" s="147">
        <f t="shared" si="3"/>
        <v>0</v>
      </c>
      <c r="AR289" s="148" t="s">
        <v>183</v>
      </c>
      <c r="AT289" s="148" t="s">
        <v>374</v>
      </c>
      <c r="AU289" s="148" t="s">
        <v>89</v>
      </c>
      <c r="AY289" s="16" t="s">
        <v>151</v>
      </c>
      <c r="BE289" s="149">
        <f t="shared" si="4"/>
        <v>0</v>
      </c>
      <c r="BF289" s="149">
        <f t="shared" si="5"/>
        <v>0</v>
      </c>
      <c r="BG289" s="149">
        <f t="shared" si="6"/>
        <v>0</v>
      </c>
      <c r="BH289" s="149">
        <f t="shared" si="7"/>
        <v>0</v>
      </c>
      <c r="BI289" s="149">
        <f t="shared" si="8"/>
        <v>0</v>
      </c>
      <c r="BJ289" s="16" t="s">
        <v>86</v>
      </c>
      <c r="BK289" s="149">
        <f t="shared" si="9"/>
        <v>0</v>
      </c>
      <c r="BL289" s="16" t="s">
        <v>158</v>
      </c>
      <c r="BM289" s="148" t="s">
        <v>2945</v>
      </c>
    </row>
    <row r="290" spans="2:65" s="1" customFormat="1" ht="16.5" customHeight="1">
      <c r="B290" s="136"/>
      <c r="C290" s="137" t="s">
        <v>684</v>
      </c>
      <c r="D290" s="137" t="s">
        <v>154</v>
      </c>
      <c r="E290" s="138" t="s">
        <v>2946</v>
      </c>
      <c r="F290" s="139" t="s">
        <v>2947</v>
      </c>
      <c r="G290" s="140" t="s">
        <v>349</v>
      </c>
      <c r="H290" s="141">
        <v>23.1</v>
      </c>
      <c r="I290" s="142"/>
      <c r="J290" s="143">
        <f t="shared" si="0"/>
        <v>0</v>
      </c>
      <c r="K290" s="139" t="s">
        <v>310</v>
      </c>
      <c r="L290" s="32"/>
      <c r="M290" s="144" t="s">
        <v>1</v>
      </c>
      <c r="N290" s="145" t="s">
        <v>44</v>
      </c>
      <c r="P290" s="146">
        <f t="shared" si="1"/>
        <v>0</v>
      </c>
      <c r="Q290" s="146">
        <v>0.15540000000000001</v>
      </c>
      <c r="R290" s="146">
        <f t="shared" si="2"/>
        <v>3.5897400000000004</v>
      </c>
      <c r="S290" s="146">
        <v>0</v>
      </c>
      <c r="T290" s="147">
        <f t="shared" si="3"/>
        <v>0</v>
      </c>
      <c r="AR290" s="148" t="s">
        <v>158</v>
      </c>
      <c r="AT290" s="148" t="s">
        <v>154</v>
      </c>
      <c r="AU290" s="148" t="s">
        <v>89</v>
      </c>
      <c r="AY290" s="16" t="s">
        <v>151</v>
      </c>
      <c r="BE290" s="149">
        <f t="shared" si="4"/>
        <v>0</v>
      </c>
      <c r="BF290" s="149">
        <f t="shared" si="5"/>
        <v>0</v>
      </c>
      <c r="BG290" s="149">
        <f t="shared" si="6"/>
        <v>0</v>
      </c>
      <c r="BH290" s="149">
        <f t="shared" si="7"/>
        <v>0</v>
      </c>
      <c r="BI290" s="149">
        <f t="shared" si="8"/>
        <v>0</v>
      </c>
      <c r="BJ290" s="16" t="s">
        <v>86</v>
      </c>
      <c r="BK290" s="149">
        <f t="shared" si="9"/>
        <v>0</v>
      </c>
      <c r="BL290" s="16" t="s">
        <v>158</v>
      </c>
      <c r="BM290" s="148" t="s">
        <v>2948</v>
      </c>
    </row>
    <row r="291" spans="2:65" s="12" customFormat="1" ht="11.25">
      <c r="B291" s="160"/>
      <c r="D291" s="150" t="s">
        <v>312</v>
      </c>
      <c r="E291" s="161" t="s">
        <v>1</v>
      </c>
      <c r="F291" s="162" t="s">
        <v>2949</v>
      </c>
      <c r="H291" s="163">
        <v>23.1</v>
      </c>
      <c r="I291" s="164"/>
      <c r="L291" s="160"/>
      <c r="M291" s="165"/>
      <c r="T291" s="166"/>
      <c r="AT291" s="161" t="s">
        <v>312</v>
      </c>
      <c r="AU291" s="161" t="s">
        <v>89</v>
      </c>
      <c r="AV291" s="12" t="s">
        <v>89</v>
      </c>
      <c r="AW291" s="12" t="s">
        <v>35</v>
      </c>
      <c r="AX291" s="12" t="s">
        <v>86</v>
      </c>
      <c r="AY291" s="161" t="s">
        <v>151</v>
      </c>
    </row>
    <row r="292" spans="2:65" s="1" customFormat="1" ht="16.5" customHeight="1">
      <c r="B292" s="136"/>
      <c r="C292" s="174" t="s">
        <v>688</v>
      </c>
      <c r="D292" s="174" t="s">
        <v>374</v>
      </c>
      <c r="E292" s="175" t="s">
        <v>2950</v>
      </c>
      <c r="F292" s="176" t="s">
        <v>2951</v>
      </c>
      <c r="G292" s="177" t="s">
        <v>349</v>
      </c>
      <c r="H292" s="178">
        <v>23.1</v>
      </c>
      <c r="I292" s="179"/>
      <c r="J292" s="180">
        <f>ROUND(I292*H292,2)</f>
        <v>0</v>
      </c>
      <c r="K292" s="176" t="s">
        <v>310</v>
      </c>
      <c r="L292" s="181"/>
      <c r="M292" s="182" t="s">
        <v>1</v>
      </c>
      <c r="N292" s="183" t="s">
        <v>44</v>
      </c>
      <c r="P292" s="146">
        <f>O292*H292</f>
        <v>0</v>
      </c>
      <c r="Q292" s="146">
        <v>0.08</v>
      </c>
      <c r="R292" s="146">
        <f>Q292*H292</f>
        <v>1.8480000000000001</v>
      </c>
      <c r="S292" s="146">
        <v>0</v>
      </c>
      <c r="T292" s="147">
        <f>S292*H292</f>
        <v>0</v>
      </c>
      <c r="AR292" s="148" t="s">
        <v>183</v>
      </c>
      <c r="AT292" s="148" t="s">
        <v>374</v>
      </c>
      <c r="AU292" s="148" t="s">
        <v>89</v>
      </c>
      <c r="AY292" s="16" t="s">
        <v>151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6" t="s">
        <v>86</v>
      </c>
      <c r="BK292" s="149">
        <f>ROUND(I292*H292,2)</f>
        <v>0</v>
      </c>
      <c r="BL292" s="16" t="s">
        <v>158</v>
      </c>
      <c r="BM292" s="148" t="s">
        <v>2952</v>
      </c>
    </row>
    <row r="293" spans="2:65" s="12" customFormat="1" ht="11.25">
      <c r="B293" s="160"/>
      <c r="D293" s="150" t="s">
        <v>312</v>
      </c>
      <c r="F293" s="162" t="s">
        <v>2953</v>
      </c>
      <c r="H293" s="163">
        <v>23.1</v>
      </c>
      <c r="I293" s="164"/>
      <c r="L293" s="160"/>
      <c r="M293" s="165"/>
      <c r="T293" s="166"/>
      <c r="AT293" s="161" t="s">
        <v>312</v>
      </c>
      <c r="AU293" s="161" t="s">
        <v>89</v>
      </c>
      <c r="AV293" s="12" t="s">
        <v>89</v>
      </c>
      <c r="AW293" s="12" t="s">
        <v>3</v>
      </c>
      <c r="AX293" s="12" t="s">
        <v>86</v>
      </c>
      <c r="AY293" s="161" t="s">
        <v>151</v>
      </c>
    </row>
    <row r="294" spans="2:65" s="1" customFormat="1" ht="16.5" customHeight="1">
      <c r="B294" s="136"/>
      <c r="C294" s="137" t="s">
        <v>693</v>
      </c>
      <c r="D294" s="137" t="s">
        <v>154</v>
      </c>
      <c r="E294" s="138" t="s">
        <v>2954</v>
      </c>
      <c r="F294" s="139" t="s">
        <v>2955</v>
      </c>
      <c r="G294" s="140" t="s">
        <v>349</v>
      </c>
      <c r="H294" s="141">
        <v>26.5</v>
      </c>
      <c r="I294" s="142"/>
      <c r="J294" s="143">
        <f>ROUND(I294*H294,2)</f>
        <v>0</v>
      </c>
      <c r="K294" s="139" t="s">
        <v>310</v>
      </c>
      <c r="L294" s="32"/>
      <c r="M294" s="144" t="s">
        <v>1</v>
      </c>
      <c r="N294" s="145" t="s">
        <v>44</v>
      </c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AR294" s="148" t="s">
        <v>158</v>
      </c>
      <c r="AT294" s="148" t="s">
        <v>154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2956</v>
      </c>
    </row>
    <row r="295" spans="2:65" s="12" customFormat="1" ht="11.25">
      <c r="B295" s="160"/>
      <c r="D295" s="150" t="s">
        <v>312</v>
      </c>
      <c r="E295" s="161" t="s">
        <v>1</v>
      </c>
      <c r="F295" s="162" t="s">
        <v>2957</v>
      </c>
      <c r="H295" s="163">
        <v>26.5</v>
      </c>
      <c r="I295" s="164"/>
      <c r="L295" s="160"/>
      <c r="M295" s="165"/>
      <c r="T295" s="166"/>
      <c r="AT295" s="161" t="s">
        <v>312</v>
      </c>
      <c r="AU295" s="161" t="s">
        <v>89</v>
      </c>
      <c r="AV295" s="12" t="s">
        <v>89</v>
      </c>
      <c r="AW295" s="12" t="s">
        <v>35</v>
      </c>
      <c r="AX295" s="12" t="s">
        <v>86</v>
      </c>
      <c r="AY295" s="161" t="s">
        <v>151</v>
      </c>
    </row>
    <row r="296" spans="2:65" s="1" customFormat="1" ht="16.5" customHeight="1">
      <c r="B296" s="136"/>
      <c r="C296" s="137" t="s">
        <v>699</v>
      </c>
      <c r="D296" s="137" t="s">
        <v>154</v>
      </c>
      <c r="E296" s="138" t="s">
        <v>2958</v>
      </c>
      <c r="F296" s="139" t="s">
        <v>2959</v>
      </c>
      <c r="G296" s="140" t="s">
        <v>349</v>
      </c>
      <c r="H296" s="141">
        <v>108.15</v>
      </c>
      <c r="I296" s="142"/>
      <c r="J296" s="143">
        <f>ROUND(I296*H296,2)</f>
        <v>0</v>
      </c>
      <c r="K296" s="139" t="s">
        <v>310</v>
      </c>
      <c r="L296" s="32"/>
      <c r="M296" s="144" t="s">
        <v>1</v>
      </c>
      <c r="N296" s="145" t="s">
        <v>44</v>
      </c>
      <c r="P296" s="146">
        <f>O296*H296</f>
        <v>0</v>
      </c>
      <c r="Q296" s="146">
        <v>1.7000000000000001E-4</v>
      </c>
      <c r="R296" s="146">
        <f>Q296*H296</f>
        <v>1.8385500000000003E-2</v>
      </c>
      <c r="S296" s="146">
        <v>0</v>
      </c>
      <c r="T296" s="147">
        <f>S296*H296</f>
        <v>0</v>
      </c>
      <c r="AR296" s="148" t="s">
        <v>158</v>
      </c>
      <c r="AT296" s="148" t="s">
        <v>154</v>
      </c>
      <c r="AU296" s="148" t="s">
        <v>89</v>
      </c>
      <c r="AY296" s="16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6" t="s">
        <v>86</v>
      </c>
      <c r="BK296" s="149">
        <f>ROUND(I296*H296,2)</f>
        <v>0</v>
      </c>
      <c r="BL296" s="16" t="s">
        <v>158</v>
      </c>
      <c r="BM296" s="148" t="s">
        <v>2960</v>
      </c>
    </row>
    <row r="297" spans="2:65" s="12" customFormat="1" ht="11.25">
      <c r="B297" s="160"/>
      <c r="D297" s="150" t="s">
        <v>312</v>
      </c>
      <c r="E297" s="161" t="s">
        <v>1</v>
      </c>
      <c r="F297" s="162" t="s">
        <v>2961</v>
      </c>
      <c r="H297" s="163">
        <v>108.15</v>
      </c>
      <c r="I297" s="164"/>
      <c r="L297" s="160"/>
      <c r="M297" s="165"/>
      <c r="T297" s="166"/>
      <c r="AT297" s="161" t="s">
        <v>312</v>
      </c>
      <c r="AU297" s="161" t="s">
        <v>89</v>
      </c>
      <c r="AV297" s="12" t="s">
        <v>89</v>
      </c>
      <c r="AW297" s="12" t="s">
        <v>35</v>
      </c>
      <c r="AX297" s="12" t="s">
        <v>86</v>
      </c>
      <c r="AY297" s="161" t="s">
        <v>151</v>
      </c>
    </row>
    <row r="298" spans="2:65" s="1" customFormat="1" ht="21.75" customHeight="1">
      <c r="B298" s="136"/>
      <c r="C298" s="137" t="s">
        <v>704</v>
      </c>
      <c r="D298" s="137" t="s">
        <v>154</v>
      </c>
      <c r="E298" s="138" t="s">
        <v>2962</v>
      </c>
      <c r="F298" s="139" t="s">
        <v>2963</v>
      </c>
      <c r="G298" s="140" t="s">
        <v>349</v>
      </c>
      <c r="H298" s="141">
        <v>26.5</v>
      </c>
      <c r="I298" s="142"/>
      <c r="J298" s="143">
        <f>ROUND(I298*H298,2)</f>
        <v>0</v>
      </c>
      <c r="K298" s="139" t="s">
        <v>310</v>
      </c>
      <c r="L298" s="32"/>
      <c r="M298" s="144" t="s">
        <v>1</v>
      </c>
      <c r="N298" s="145" t="s">
        <v>44</v>
      </c>
      <c r="P298" s="146">
        <f>O298*H298</f>
        <v>0</v>
      </c>
      <c r="Q298" s="146">
        <v>5.9999999999999995E-4</v>
      </c>
      <c r="R298" s="146">
        <f>Q298*H298</f>
        <v>1.5899999999999997E-2</v>
      </c>
      <c r="S298" s="146">
        <v>0</v>
      </c>
      <c r="T298" s="147">
        <f>S298*H298</f>
        <v>0</v>
      </c>
      <c r="AR298" s="148" t="s">
        <v>158</v>
      </c>
      <c r="AT298" s="148" t="s">
        <v>154</v>
      </c>
      <c r="AU298" s="148" t="s">
        <v>89</v>
      </c>
      <c r="AY298" s="16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6" t="s">
        <v>86</v>
      </c>
      <c r="BK298" s="149">
        <f>ROUND(I298*H298,2)</f>
        <v>0</v>
      </c>
      <c r="BL298" s="16" t="s">
        <v>158</v>
      </c>
      <c r="BM298" s="148" t="s">
        <v>2964</v>
      </c>
    </row>
    <row r="299" spans="2:65" s="12" customFormat="1" ht="11.25">
      <c r="B299" s="160"/>
      <c r="D299" s="150" t="s">
        <v>312</v>
      </c>
      <c r="E299" s="161" t="s">
        <v>1</v>
      </c>
      <c r="F299" s="162" t="s">
        <v>2965</v>
      </c>
      <c r="H299" s="163">
        <v>26.5</v>
      </c>
      <c r="I299" s="164"/>
      <c r="L299" s="160"/>
      <c r="M299" s="165"/>
      <c r="T299" s="166"/>
      <c r="AT299" s="161" t="s">
        <v>312</v>
      </c>
      <c r="AU299" s="161" t="s">
        <v>89</v>
      </c>
      <c r="AV299" s="12" t="s">
        <v>89</v>
      </c>
      <c r="AW299" s="12" t="s">
        <v>35</v>
      </c>
      <c r="AX299" s="12" t="s">
        <v>86</v>
      </c>
      <c r="AY299" s="161" t="s">
        <v>151</v>
      </c>
    </row>
    <row r="300" spans="2:65" s="1" customFormat="1" ht="16.5" customHeight="1">
      <c r="B300" s="136"/>
      <c r="C300" s="137" t="s">
        <v>709</v>
      </c>
      <c r="D300" s="137" t="s">
        <v>154</v>
      </c>
      <c r="E300" s="138" t="s">
        <v>2966</v>
      </c>
      <c r="F300" s="139" t="s">
        <v>2967</v>
      </c>
      <c r="G300" s="140" t="s">
        <v>349</v>
      </c>
      <c r="H300" s="141">
        <v>6.35</v>
      </c>
      <c r="I300" s="142"/>
      <c r="J300" s="143">
        <f>ROUND(I300*H300,2)</f>
        <v>0</v>
      </c>
      <c r="K300" s="139" t="s">
        <v>310</v>
      </c>
      <c r="L300" s="32"/>
      <c r="M300" s="144" t="s">
        <v>1</v>
      </c>
      <c r="N300" s="145" t="s">
        <v>44</v>
      </c>
      <c r="P300" s="146">
        <f>O300*H300</f>
        <v>0</v>
      </c>
      <c r="Q300" s="146">
        <v>6.8700000000000002E-3</v>
      </c>
      <c r="R300" s="146">
        <f>Q300*H300</f>
        <v>4.3624499999999997E-2</v>
      </c>
      <c r="S300" s="146">
        <v>0</v>
      </c>
      <c r="T300" s="147">
        <f>S300*H300</f>
        <v>0</v>
      </c>
      <c r="AR300" s="148" t="s">
        <v>158</v>
      </c>
      <c r="AT300" s="148" t="s">
        <v>154</v>
      </c>
      <c r="AU300" s="148" t="s">
        <v>89</v>
      </c>
      <c r="AY300" s="16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6" t="s">
        <v>86</v>
      </c>
      <c r="BK300" s="149">
        <f>ROUND(I300*H300,2)</f>
        <v>0</v>
      </c>
      <c r="BL300" s="16" t="s">
        <v>158</v>
      </c>
      <c r="BM300" s="148" t="s">
        <v>2968</v>
      </c>
    </row>
    <row r="301" spans="2:65" s="12" customFormat="1" ht="11.25">
      <c r="B301" s="160"/>
      <c r="D301" s="150" t="s">
        <v>312</v>
      </c>
      <c r="E301" s="161" t="s">
        <v>1</v>
      </c>
      <c r="F301" s="162" t="s">
        <v>2969</v>
      </c>
      <c r="H301" s="163">
        <v>6.35</v>
      </c>
      <c r="I301" s="164"/>
      <c r="L301" s="160"/>
      <c r="M301" s="165"/>
      <c r="T301" s="166"/>
      <c r="AT301" s="161" t="s">
        <v>312</v>
      </c>
      <c r="AU301" s="161" t="s">
        <v>89</v>
      </c>
      <c r="AV301" s="12" t="s">
        <v>89</v>
      </c>
      <c r="AW301" s="12" t="s">
        <v>35</v>
      </c>
      <c r="AX301" s="12" t="s">
        <v>86</v>
      </c>
      <c r="AY301" s="161" t="s">
        <v>151</v>
      </c>
    </row>
    <row r="302" spans="2:65" s="1" customFormat="1" ht="24.2" customHeight="1">
      <c r="B302" s="136"/>
      <c r="C302" s="137" t="s">
        <v>714</v>
      </c>
      <c r="D302" s="137" t="s">
        <v>154</v>
      </c>
      <c r="E302" s="138" t="s">
        <v>2970</v>
      </c>
      <c r="F302" s="139" t="s">
        <v>2971</v>
      </c>
      <c r="G302" s="140" t="s">
        <v>349</v>
      </c>
      <c r="H302" s="141">
        <v>6.35</v>
      </c>
      <c r="I302" s="142"/>
      <c r="J302" s="143">
        <f>ROUND(I302*H302,2)</f>
        <v>0</v>
      </c>
      <c r="K302" s="139" t="s">
        <v>1</v>
      </c>
      <c r="L302" s="32"/>
      <c r="M302" s="144" t="s">
        <v>1</v>
      </c>
      <c r="N302" s="145" t="s">
        <v>44</v>
      </c>
      <c r="P302" s="146">
        <f>O302*H302</f>
        <v>0</v>
      </c>
      <c r="Q302" s="146">
        <v>0.1</v>
      </c>
      <c r="R302" s="146">
        <f>Q302*H302</f>
        <v>0.63500000000000001</v>
      </c>
      <c r="S302" s="146">
        <v>0</v>
      </c>
      <c r="T302" s="147">
        <f>S302*H302</f>
        <v>0</v>
      </c>
      <c r="AR302" s="148" t="s">
        <v>158</v>
      </c>
      <c r="AT302" s="148" t="s">
        <v>154</v>
      </c>
      <c r="AU302" s="148" t="s">
        <v>89</v>
      </c>
      <c r="AY302" s="16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6" t="s">
        <v>86</v>
      </c>
      <c r="BK302" s="149">
        <f>ROUND(I302*H302,2)</f>
        <v>0</v>
      </c>
      <c r="BL302" s="16" t="s">
        <v>158</v>
      </c>
      <c r="BM302" s="148" t="s">
        <v>2972</v>
      </c>
    </row>
    <row r="303" spans="2:65" s="1" customFormat="1" ht="175.5">
      <c r="B303" s="32"/>
      <c r="D303" s="150" t="s">
        <v>167</v>
      </c>
      <c r="F303" s="151" t="s">
        <v>2973</v>
      </c>
      <c r="I303" s="152"/>
      <c r="L303" s="32"/>
      <c r="M303" s="153"/>
      <c r="T303" s="56"/>
      <c r="AT303" s="16" t="s">
        <v>167</v>
      </c>
      <c r="AU303" s="16" t="s">
        <v>89</v>
      </c>
    </row>
    <row r="304" spans="2:65" s="12" customFormat="1" ht="11.25">
      <c r="B304" s="160"/>
      <c r="D304" s="150" t="s">
        <v>312</v>
      </c>
      <c r="E304" s="161" t="s">
        <v>1</v>
      </c>
      <c r="F304" s="162" t="s">
        <v>2974</v>
      </c>
      <c r="H304" s="163">
        <v>6.35</v>
      </c>
      <c r="I304" s="164"/>
      <c r="L304" s="160"/>
      <c r="M304" s="165"/>
      <c r="T304" s="166"/>
      <c r="AT304" s="161" t="s">
        <v>312</v>
      </c>
      <c r="AU304" s="161" t="s">
        <v>89</v>
      </c>
      <c r="AV304" s="12" t="s">
        <v>89</v>
      </c>
      <c r="AW304" s="12" t="s">
        <v>35</v>
      </c>
      <c r="AX304" s="12" t="s">
        <v>86</v>
      </c>
      <c r="AY304" s="161" t="s">
        <v>151</v>
      </c>
    </row>
    <row r="305" spans="2:65" s="1" customFormat="1" ht="16.5" customHeight="1">
      <c r="B305" s="136"/>
      <c r="C305" s="137" t="s">
        <v>718</v>
      </c>
      <c r="D305" s="137" t="s">
        <v>154</v>
      </c>
      <c r="E305" s="138" t="s">
        <v>768</v>
      </c>
      <c r="F305" s="139" t="s">
        <v>769</v>
      </c>
      <c r="G305" s="140" t="s">
        <v>363</v>
      </c>
      <c r="H305" s="141">
        <v>5.0999999999999996</v>
      </c>
      <c r="I305" s="142"/>
      <c r="J305" s="143">
        <f>ROUND(I305*H305,2)</f>
        <v>0</v>
      </c>
      <c r="K305" s="139" t="s">
        <v>310</v>
      </c>
      <c r="L305" s="32"/>
      <c r="M305" s="144" t="s">
        <v>1</v>
      </c>
      <c r="N305" s="145" t="s">
        <v>44</v>
      </c>
      <c r="P305" s="146">
        <f>O305*H305</f>
        <v>0</v>
      </c>
      <c r="Q305" s="146">
        <v>6.3000000000000003E-4</v>
      </c>
      <c r="R305" s="146">
        <f>Q305*H305</f>
        <v>3.2129999999999997E-3</v>
      </c>
      <c r="S305" s="146">
        <v>0</v>
      </c>
      <c r="T305" s="147">
        <f>S305*H305</f>
        <v>0</v>
      </c>
      <c r="AR305" s="148" t="s">
        <v>158</v>
      </c>
      <c r="AT305" s="148" t="s">
        <v>154</v>
      </c>
      <c r="AU305" s="148" t="s">
        <v>89</v>
      </c>
      <c r="AY305" s="16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6" t="s">
        <v>86</v>
      </c>
      <c r="BK305" s="149">
        <f>ROUND(I305*H305,2)</f>
        <v>0</v>
      </c>
      <c r="BL305" s="16" t="s">
        <v>158</v>
      </c>
      <c r="BM305" s="148" t="s">
        <v>2975</v>
      </c>
    </row>
    <row r="306" spans="2:65" s="12" customFormat="1" ht="11.25">
      <c r="B306" s="160"/>
      <c r="D306" s="150" t="s">
        <v>312</v>
      </c>
      <c r="E306" s="161" t="s">
        <v>1</v>
      </c>
      <c r="F306" s="162" t="s">
        <v>2976</v>
      </c>
      <c r="H306" s="163">
        <v>5.0999999999999996</v>
      </c>
      <c r="I306" s="164"/>
      <c r="L306" s="160"/>
      <c r="M306" s="165"/>
      <c r="T306" s="166"/>
      <c r="AT306" s="161" t="s">
        <v>312</v>
      </c>
      <c r="AU306" s="161" t="s">
        <v>89</v>
      </c>
      <c r="AV306" s="12" t="s">
        <v>89</v>
      </c>
      <c r="AW306" s="12" t="s">
        <v>35</v>
      </c>
      <c r="AX306" s="12" t="s">
        <v>86</v>
      </c>
      <c r="AY306" s="161" t="s">
        <v>151</v>
      </c>
    </row>
    <row r="307" spans="2:65" s="1" customFormat="1" ht="16.5" customHeight="1">
      <c r="B307" s="136"/>
      <c r="C307" s="137" t="s">
        <v>723</v>
      </c>
      <c r="D307" s="137" t="s">
        <v>154</v>
      </c>
      <c r="E307" s="138" t="s">
        <v>2977</v>
      </c>
      <c r="F307" s="139" t="s">
        <v>2978</v>
      </c>
      <c r="G307" s="140" t="s">
        <v>354</v>
      </c>
      <c r="H307" s="141">
        <v>7</v>
      </c>
      <c r="I307" s="142"/>
      <c r="J307" s="143">
        <f>ROUND(I307*H307,2)</f>
        <v>0</v>
      </c>
      <c r="K307" s="139" t="s">
        <v>310</v>
      </c>
      <c r="L307" s="32"/>
      <c r="M307" s="144" t="s">
        <v>1</v>
      </c>
      <c r="N307" s="145" t="s">
        <v>44</v>
      </c>
      <c r="P307" s="146">
        <f>O307*H307</f>
        <v>0</v>
      </c>
      <c r="Q307" s="146">
        <v>1.8699999999999999E-3</v>
      </c>
      <c r="R307" s="146">
        <f>Q307*H307</f>
        <v>1.3089999999999999E-2</v>
      </c>
      <c r="S307" s="146">
        <v>0</v>
      </c>
      <c r="T307" s="147">
        <f>S307*H307</f>
        <v>0</v>
      </c>
      <c r="AR307" s="148" t="s">
        <v>158</v>
      </c>
      <c r="AT307" s="148" t="s">
        <v>154</v>
      </c>
      <c r="AU307" s="148" t="s">
        <v>89</v>
      </c>
      <c r="AY307" s="16" t="s">
        <v>151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6" t="s">
        <v>86</v>
      </c>
      <c r="BK307" s="149">
        <f>ROUND(I307*H307,2)</f>
        <v>0</v>
      </c>
      <c r="BL307" s="16" t="s">
        <v>158</v>
      </c>
      <c r="BM307" s="148" t="s">
        <v>2979</v>
      </c>
    </row>
    <row r="308" spans="2:65" s="12" customFormat="1" ht="11.25">
      <c r="B308" s="160"/>
      <c r="D308" s="150" t="s">
        <v>312</v>
      </c>
      <c r="E308" s="161" t="s">
        <v>1</v>
      </c>
      <c r="F308" s="162" t="s">
        <v>2980</v>
      </c>
      <c r="H308" s="163">
        <v>7</v>
      </c>
      <c r="I308" s="164"/>
      <c r="L308" s="160"/>
      <c r="M308" s="165"/>
      <c r="T308" s="166"/>
      <c r="AT308" s="161" t="s">
        <v>312</v>
      </c>
      <c r="AU308" s="161" t="s">
        <v>89</v>
      </c>
      <c r="AV308" s="12" t="s">
        <v>89</v>
      </c>
      <c r="AW308" s="12" t="s">
        <v>35</v>
      </c>
      <c r="AX308" s="12" t="s">
        <v>86</v>
      </c>
      <c r="AY308" s="161" t="s">
        <v>151</v>
      </c>
    </row>
    <row r="309" spans="2:65" s="1" customFormat="1" ht="16.5" customHeight="1">
      <c r="B309" s="136"/>
      <c r="C309" s="137" t="s">
        <v>729</v>
      </c>
      <c r="D309" s="137" t="s">
        <v>154</v>
      </c>
      <c r="E309" s="138" t="s">
        <v>2981</v>
      </c>
      <c r="F309" s="139" t="s">
        <v>2982</v>
      </c>
      <c r="G309" s="140" t="s">
        <v>309</v>
      </c>
      <c r="H309" s="141">
        <v>261.45999999999998</v>
      </c>
      <c r="I309" s="142"/>
      <c r="J309" s="143">
        <f>ROUND(I309*H309,2)</f>
        <v>0</v>
      </c>
      <c r="K309" s="139" t="s">
        <v>310</v>
      </c>
      <c r="L309" s="32"/>
      <c r="M309" s="144" t="s">
        <v>1</v>
      </c>
      <c r="N309" s="145" t="s">
        <v>44</v>
      </c>
      <c r="P309" s="146">
        <f>O309*H309</f>
        <v>0</v>
      </c>
      <c r="Q309" s="146">
        <v>0.12171</v>
      </c>
      <c r="R309" s="146">
        <f>Q309*H309</f>
        <v>31.822296599999998</v>
      </c>
      <c r="S309" s="146">
        <v>2.4</v>
      </c>
      <c r="T309" s="147">
        <f>S309*H309</f>
        <v>627.50399999999991</v>
      </c>
      <c r="AR309" s="148" t="s">
        <v>158</v>
      </c>
      <c r="AT309" s="148" t="s">
        <v>154</v>
      </c>
      <c r="AU309" s="148" t="s">
        <v>89</v>
      </c>
      <c r="AY309" s="16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6" t="s">
        <v>86</v>
      </c>
      <c r="BK309" s="149">
        <f>ROUND(I309*H309,2)</f>
        <v>0</v>
      </c>
      <c r="BL309" s="16" t="s">
        <v>158</v>
      </c>
      <c r="BM309" s="148" t="s">
        <v>2983</v>
      </c>
    </row>
    <row r="310" spans="2:65" s="12" customFormat="1" ht="11.25">
      <c r="B310" s="160"/>
      <c r="D310" s="150" t="s">
        <v>312</v>
      </c>
      <c r="E310" s="161" t="s">
        <v>1</v>
      </c>
      <c r="F310" s="162" t="s">
        <v>2984</v>
      </c>
      <c r="H310" s="163">
        <v>71.34</v>
      </c>
      <c r="I310" s="164"/>
      <c r="L310" s="160"/>
      <c r="M310" s="165"/>
      <c r="T310" s="166"/>
      <c r="AT310" s="161" t="s">
        <v>312</v>
      </c>
      <c r="AU310" s="161" t="s">
        <v>89</v>
      </c>
      <c r="AV310" s="12" t="s">
        <v>89</v>
      </c>
      <c r="AW310" s="12" t="s">
        <v>35</v>
      </c>
      <c r="AX310" s="12" t="s">
        <v>79</v>
      </c>
      <c r="AY310" s="161" t="s">
        <v>151</v>
      </c>
    </row>
    <row r="311" spans="2:65" s="12" customFormat="1" ht="11.25">
      <c r="B311" s="160"/>
      <c r="D311" s="150" t="s">
        <v>312</v>
      </c>
      <c r="E311" s="161" t="s">
        <v>1</v>
      </c>
      <c r="F311" s="162" t="s">
        <v>2985</v>
      </c>
      <c r="H311" s="163">
        <v>136.66</v>
      </c>
      <c r="I311" s="164"/>
      <c r="L311" s="160"/>
      <c r="M311" s="165"/>
      <c r="T311" s="166"/>
      <c r="AT311" s="161" t="s">
        <v>312</v>
      </c>
      <c r="AU311" s="161" t="s">
        <v>89</v>
      </c>
      <c r="AV311" s="12" t="s">
        <v>89</v>
      </c>
      <c r="AW311" s="12" t="s">
        <v>35</v>
      </c>
      <c r="AX311" s="12" t="s">
        <v>79</v>
      </c>
      <c r="AY311" s="161" t="s">
        <v>151</v>
      </c>
    </row>
    <row r="312" spans="2:65" s="12" customFormat="1" ht="11.25">
      <c r="B312" s="160"/>
      <c r="D312" s="150" t="s">
        <v>312</v>
      </c>
      <c r="E312" s="161" t="s">
        <v>1</v>
      </c>
      <c r="F312" s="162" t="s">
        <v>2986</v>
      </c>
      <c r="H312" s="163">
        <v>53.46</v>
      </c>
      <c r="I312" s="164"/>
      <c r="L312" s="160"/>
      <c r="M312" s="165"/>
      <c r="T312" s="166"/>
      <c r="AT312" s="161" t="s">
        <v>312</v>
      </c>
      <c r="AU312" s="161" t="s">
        <v>89</v>
      </c>
      <c r="AV312" s="12" t="s">
        <v>89</v>
      </c>
      <c r="AW312" s="12" t="s">
        <v>35</v>
      </c>
      <c r="AX312" s="12" t="s">
        <v>79</v>
      </c>
      <c r="AY312" s="161" t="s">
        <v>151</v>
      </c>
    </row>
    <row r="313" spans="2:65" s="13" customFormat="1" ht="11.25">
      <c r="B313" s="167"/>
      <c r="D313" s="150" t="s">
        <v>312</v>
      </c>
      <c r="E313" s="168" t="s">
        <v>1</v>
      </c>
      <c r="F313" s="169" t="s">
        <v>320</v>
      </c>
      <c r="H313" s="170">
        <v>261.45999999999998</v>
      </c>
      <c r="I313" s="171"/>
      <c r="L313" s="167"/>
      <c r="M313" s="172"/>
      <c r="T313" s="173"/>
      <c r="AT313" s="168" t="s">
        <v>312</v>
      </c>
      <c r="AU313" s="168" t="s">
        <v>89</v>
      </c>
      <c r="AV313" s="13" t="s">
        <v>158</v>
      </c>
      <c r="AW313" s="13" t="s">
        <v>35</v>
      </c>
      <c r="AX313" s="13" t="s">
        <v>86</v>
      </c>
      <c r="AY313" s="168" t="s">
        <v>151</v>
      </c>
    </row>
    <row r="314" spans="2:65" s="1" customFormat="1" ht="16.5" customHeight="1">
      <c r="B314" s="136"/>
      <c r="C314" s="137" t="s">
        <v>735</v>
      </c>
      <c r="D314" s="137" t="s">
        <v>154</v>
      </c>
      <c r="E314" s="138" t="s">
        <v>2987</v>
      </c>
      <c r="F314" s="139" t="s">
        <v>2988</v>
      </c>
      <c r="G314" s="140" t="s">
        <v>349</v>
      </c>
      <c r="H314" s="141">
        <v>95.5</v>
      </c>
      <c r="I314" s="142"/>
      <c r="J314" s="143">
        <f>ROUND(I314*H314,2)</f>
        <v>0</v>
      </c>
      <c r="K314" s="139" t="s">
        <v>310</v>
      </c>
      <c r="L314" s="32"/>
      <c r="M314" s="144" t="s">
        <v>1</v>
      </c>
      <c r="N314" s="145" t="s">
        <v>44</v>
      </c>
      <c r="P314" s="146">
        <f>O314*H314</f>
        <v>0</v>
      </c>
      <c r="Q314" s="146">
        <v>8.0000000000000007E-5</v>
      </c>
      <c r="R314" s="146">
        <f>Q314*H314</f>
        <v>7.640000000000001E-3</v>
      </c>
      <c r="S314" s="146">
        <v>1.7999999999999999E-2</v>
      </c>
      <c r="T314" s="147">
        <f>S314*H314</f>
        <v>1.7189999999999999</v>
      </c>
      <c r="AR314" s="148" t="s">
        <v>158</v>
      </c>
      <c r="AT314" s="148" t="s">
        <v>154</v>
      </c>
      <c r="AU314" s="148" t="s">
        <v>89</v>
      </c>
      <c r="AY314" s="16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6" t="s">
        <v>86</v>
      </c>
      <c r="BK314" s="149">
        <f>ROUND(I314*H314,2)</f>
        <v>0</v>
      </c>
      <c r="BL314" s="16" t="s">
        <v>158</v>
      </c>
      <c r="BM314" s="148" t="s">
        <v>2989</v>
      </c>
    </row>
    <row r="315" spans="2:65" s="12" customFormat="1" ht="11.25">
      <c r="B315" s="160"/>
      <c r="D315" s="150" t="s">
        <v>312</v>
      </c>
      <c r="E315" s="161" t="s">
        <v>1</v>
      </c>
      <c r="F315" s="162" t="s">
        <v>2990</v>
      </c>
      <c r="H315" s="163">
        <v>95.5</v>
      </c>
      <c r="I315" s="164"/>
      <c r="L315" s="160"/>
      <c r="M315" s="165"/>
      <c r="T315" s="166"/>
      <c r="AT315" s="161" t="s">
        <v>312</v>
      </c>
      <c r="AU315" s="161" t="s">
        <v>89</v>
      </c>
      <c r="AV315" s="12" t="s">
        <v>89</v>
      </c>
      <c r="AW315" s="12" t="s">
        <v>35</v>
      </c>
      <c r="AX315" s="12" t="s">
        <v>86</v>
      </c>
      <c r="AY315" s="161" t="s">
        <v>151</v>
      </c>
    </row>
    <row r="316" spans="2:65" s="11" customFormat="1" ht="22.9" customHeight="1">
      <c r="B316" s="124"/>
      <c r="D316" s="125" t="s">
        <v>78</v>
      </c>
      <c r="E316" s="134" t="s">
        <v>772</v>
      </c>
      <c r="F316" s="134" t="s">
        <v>2991</v>
      </c>
      <c r="I316" s="127"/>
      <c r="J316" s="135">
        <f>BK316</f>
        <v>0</v>
      </c>
      <c r="L316" s="124"/>
      <c r="M316" s="129"/>
      <c r="P316" s="130">
        <f>SUM(P317:P322)</f>
        <v>0</v>
      </c>
      <c r="R316" s="130">
        <f>SUM(R317:R322)</f>
        <v>0.75749999999999995</v>
      </c>
      <c r="T316" s="131">
        <f>SUM(T317:T322)</f>
        <v>0</v>
      </c>
      <c r="AR316" s="125" t="s">
        <v>86</v>
      </c>
      <c r="AT316" s="132" t="s">
        <v>78</v>
      </c>
      <c r="AU316" s="132" t="s">
        <v>86</v>
      </c>
      <c r="AY316" s="125" t="s">
        <v>151</v>
      </c>
      <c r="BK316" s="133">
        <f>SUM(BK317:BK322)</f>
        <v>0</v>
      </c>
    </row>
    <row r="317" spans="2:65" s="1" customFormat="1" ht="16.5" customHeight="1">
      <c r="B317" s="136"/>
      <c r="C317" s="137" t="s">
        <v>741</v>
      </c>
      <c r="D317" s="137" t="s">
        <v>154</v>
      </c>
      <c r="E317" s="138" t="s">
        <v>2992</v>
      </c>
      <c r="F317" s="139" t="s">
        <v>2993</v>
      </c>
      <c r="G317" s="140" t="s">
        <v>354</v>
      </c>
      <c r="H317" s="141">
        <v>7</v>
      </c>
      <c r="I317" s="142"/>
      <c r="J317" s="143">
        <f>ROUND(I317*H317,2)</f>
        <v>0</v>
      </c>
      <c r="K317" s="139" t="s">
        <v>1</v>
      </c>
      <c r="L317" s="32"/>
      <c r="M317" s="144" t="s">
        <v>1</v>
      </c>
      <c r="N317" s="145" t="s">
        <v>44</v>
      </c>
      <c r="P317" s="146">
        <f>O317*H317</f>
        <v>0</v>
      </c>
      <c r="Q317" s="146">
        <v>0</v>
      </c>
      <c r="R317" s="146">
        <f>Q317*H317</f>
        <v>0</v>
      </c>
      <c r="S317" s="146">
        <v>0</v>
      </c>
      <c r="T317" s="147">
        <f>S317*H317</f>
        <v>0</v>
      </c>
      <c r="AR317" s="148" t="s">
        <v>158</v>
      </c>
      <c r="AT317" s="148" t="s">
        <v>154</v>
      </c>
      <c r="AU317" s="148" t="s">
        <v>89</v>
      </c>
      <c r="AY317" s="16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6" t="s">
        <v>86</v>
      </c>
      <c r="BK317" s="149">
        <f>ROUND(I317*H317,2)</f>
        <v>0</v>
      </c>
      <c r="BL317" s="16" t="s">
        <v>158</v>
      </c>
      <c r="BM317" s="148" t="s">
        <v>2994</v>
      </c>
    </row>
    <row r="318" spans="2:65" s="12" customFormat="1" ht="11.25">
      <c r="B318" s="160"/>
      <c r="D318" s="150" t="s">
        <v>312</v>
      </c>
      <c r="E318" s="161" t="s">
        <v>1</v>
      </c>
      <c r="F318" s="162" t="s">
        <v>2995</v>
      </c>
      <c r="H318" s="163">
        <v>7</v>
      </c>
      <c r="I318" s="164"/>
      <c r="L318" s="160"/>
      <c r="M318" s="165"/>
      <c r="T318" s="166"/>
      <c r="AT318" s="161" t="s">
        <v>312</v>
      </c>
      <c r="AU318" s="161" t="s">
        <v>89</v>
      </c>
      <c r="AV318" s="12" t="s">
        <v>89</v>
      </c>
      <c r="AW318" s="12" t="s">
        <v>35</v>
      </c>
      <c r="AX318" s="12" t="s">
        <v>86</v>
      </c>
      <c r="AY318" s="161" t="s">
        <v>151</v>
      </c>
    </row>
    <row r="319" spans="2:65" s="1" customFormat="1" ht="16.5" customHeight="1">
      <c r="B319" s="136"/>
      <c r="C319" s="137" t="s">
        <v>746</v>
      </c>
      <c r="D319" s="137" t="s">
        <v>154</v>
      </c>
      <c r="E319" s="138" t="s">
        <v>2996</v>
      </c>
      <c r="F319" s="139" t="s">
        <v>2997</v>
      </c>
      <c r="G319" s="140" t="s">
        <v>354</v>
      </c>
      <c r="H319" s="141">
        <v>5.05</v>
      </c>
      <c r="I319" s="142"/>
      <c r="J319" s="143">
        <f>ROUND(I319*H319,2)</f>
        <v>0</v>
      </c>
      <c r="K319" s="139" t="s">
        <v>1</v>
      </c>
      <c r="L319" s="32"/>
      <c r="M319" s="144" t="s">
        <v>1</v>
      </c>
      <c r="N319" s="145" t="s">
        <v>44</v>
      </c>
      <c r="P319" s="146">
        <f>O319*H319</f>
        <v>0</v>
      </c>
      <c r="Q319" s="146">
        <v>0.15</v>
      </c>
      <c r="R319" s="146">
        <f>Q319*H319</f>
        <v>0.75749999999999995</v>
      </c>
      <c r="S319" s="146">
        <v>0</v>
      </c>
      <c r="T319" s="147">
        <f>S319*H319</f>
        <v>0</v>
      </c>
      <c r="AR319" s="148" t="s">
        <v>158</v>
      </c>
      <c r="AT319" s="148" t="s">
        <v>154</v>
      </c>
      <c r="AU319" s="148" t="s">
        <v>89</v>
      </c>
      <c r="AY319" s="16" t="s">
        <v>151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6" t="s">
        <v>86</v>
      </c>
      <c r="BK319" s="149">
        <f>ROUND(I319*H319,2)</f>
        <v>0</v>
      </c>
      <c r="BL319" s="16" t="s">
        <v>158</v>
      </c>
      <c r="BM319" s="148" t="s">
        <v>2998</v>
      </c>
    </row>
    <row r="320" spans="2:65" s="12" customFormat="1" ht="11.25">
      <c r="B320" s="160"/>
      <c r="D320" s="150" t="s">
        <v>312</v>
      </c>
      <c r="E320" s="161" t="s">
        <v>1</v>
      </c>
      <c r="F320" s="162" t="s">
        <v>2999</v>
      </c>
      <c r="H320" s="163">
        <v>5.05</v>
      </c>
      <c r="I320" s="164"/>
      <c r="L320" s="160"/>
      <c r="M320" s="165"/>
      <c r="T320" s="166"/>
      <c r="AT320" s="161" t="s">
        <v>312</v>
      </c>
      <c r="AU320" s="161" t="s">
        <v>89</v>
      </c>
      <c r="AV320" s="12" t="s">
        <v>89</v>
      </c>
      <c r="AW320" s="12" t="s">
        <v>35</v>
      </c>
      <c r="AX320" s="12" t="s">
        <v>86</v>
      </c>
      <c r="AY320" s="161" t="s">
        <v>151</v>
      </c>
    </row>
    <row r="321" spans="2:65" s="1" customFormat="1" ht="16.5" customHeight="1">
      <c r="B321" s="136"/>
      <c r="C321" s="137" t="s">
        <v>750</v>
      </c>
      <c r="D321" s="137" t="s">
        <v>154</v>
      </c>
      <c r="E321" s="138" t="s">
        <v>3000</v>
      </c>
      <c r="F321" s="139" t="s">
        <v>3001</v>
      </c>
      <c r="G321" s="140" t="s">
        <v>3002</v>
      </c>
      <c r="H321" s="141">
        <v>2</v>
      </c>
      <c r="I321" s="142"/>
      <c r="J321" s="143">
        <f>ROUND(I321*H321,2)</f>
        <v>0</v>
      </c>
      <c r="K321" s="139" t="s">
        <v>1</v>
      </c>
      <c r="L321" s="32"/>
      <c r="M321" s="144" t="s">
        <v>1</v>
      </c>
      <c r="N321" s="145" t="s">
        <v>44</v>
      </c>
      <c r="P321" s="146">
        <f>O321*H321</f>
        <v>0</v>
      </c>
      <c r="Q321" s="146">
        <v>0</v>
      </c>
      <c r="R321" s="146">
        <f>Q321*H321</f>
        <v>0</v>
      </c>
      <c r="S321" s="146">
        <v>0</v>
      </c>
      <c r="T321" s="147">
        <f>S321*H321</f>
        <v>0</v>
      </c>
      <c r="AR321" s="148" t="s">
        <v>158</v>
      </c>
      <c r="AT321" s="148" t="s">
        <v>154</v>
      </c>
      <c r="AU321" s="148" t="s">
        <v>89</v>
      </c>
      <c r="AY321" s="16" t="s">
        <v>151</v>
      </c>
      <c r="BE321" s="149">
        <f>IF(N321="základní",J321,0)</f>
        <v>0</v>
      </c>
      <c r="BF321" s="149">
        <f>IF(N321="snížená",J321,0)</f>
        <v>0</v>
      </c>
      <c r="BG321" s="149">
        <f>IF(N321="zákl. přenesená",J321,0)</f>
        <v>0</v>
      </c>
      <c r="BH321" s="149">
        <f>IF(N321="sníž. přenesená",J321,0)</f>
        <v>0</v>
      </c>
      <c r="BI321" s="149">
        <f>IF(N321="nulová",J321,0)</f>
        <v>0</v>
      </c>
      <c r="BJ321" s="16" t="s">
        <v>86</v>
      </c>
      <c r="BK321" s="149">
        <f>ROUND(I321*H321,2)</f>
        <v>0</v>
      </c>
      <c r="BL321" s="16" t="s">
        <v>158</v>
      </c>
      <c r="BM321" s="148" t="s">
        <v>3003</v>
      </c>
    </row>
    <row r="322" spans="2:65" s="12" customFormat="1" ht="11.25">
      <c r="B322" s="160"/>
      <c r="D322" s="150" t="s">
        <v>312</v>
      </c>
      <c r="E322" s="161" t="s">
        <v>1</v>
      </c>
      <c r="F322" s="162" t="s">
        <v>3004</v>
      </c>
      <c r="H322" s="163">
        <v>2</v>
      </c>
      <c r="I322" s="164"/>
      <c r="L322" s="160"/>
      <c r="M322" s="165"/>
      <c r="T322" s="166"/>
      <c r="AT322" s="161" t="s">
        <v>312</v>
      </c>
      <c r="AU322" s="161" t="s">
        <v>89</v>
      </c>
      <c r="AV322" s="12" t="s">
        <v>89</v>
      </c>
      <c r="AW322" s="12" t="s">
        <v>35</v>
      </c>
      <c r="AX322" s="12" t="s">
        <v>86</v>
      </c>
      <c r="AY322" s="161" t="s">
        <v>151</v>
      </c>
    </row>
    <row r="323" spans="2:65" s="11" customFormat="1" ht="22.9" customHeight="1">
      <c r="B323" s="124"/>
      <c r="D323" s="125" t="s">
        <v>78</v>
      </c>
      <c r="E323" s="134" t="s">
        <v>874</v>
      </c>
      <c r="F323" s="134" t="s">
        <v>875</v>
      </c>
      <c r="I323" s="127"/>
      <c r="J323" s="135">
        <f>BK323</f>
        <v>0</v>
      </c>
      <c r="L323" s="124"/>
      <c r="M323" s="129"/>
      <c r="P323" s="130">
        <f>P324</f>
        <v>0</v>
      </c>
      <c r="R323" s="130">
        <f>R324</f>
        <v>0</v>
      </c>
      <c r="T323" s="131">
        <f>T324</f>
        <v>0</v>
      </c>
      <c r="AR323" s="125" t="s">
        <v>86</v>
      </c>
      <c r="AT323" s="132" t="s">
        <v>78</v>
      </c>
      <c r="AU323" s="132" t="s">
        <v>86</v>
      </c>
      <c r="AY323" s="125" t="s">
        <v>151</v>
      </c>
      <c r="BK323" s="133">
        <f>BK324</f>
        <v>0</v>
      </c>
    </row>
    <row r="324" spans="2:65" s="1" customFormat="1" ht="16.5" customHeight="1">
      <c r="B324" s="136"/>
      <c r="C324" s="137" t="s">
        <v>754</v>
      </c>
      <c r="D324" s="137" t="s">
        <v>154</v>
      </c>
      <c r="E324" s="138" t="s">
        <v>3005</v>
      </c>
      <c r="F324" s="139" t="s">
        <v>3006</v>
      </c>
      <c r="G324" s="140" t="s">
        <v>377</v>
      </c>
      <c r="H324" s="141">
        <v>378.57299999999998</v>
      </c>
      <c r="I324" s="142"/>
      <c r="J324" s="143">
        <f>ROUND(I324*H324,2)</f>
        <v>0</v>
      </c>
      <c r="K324" s="139" t="s">
        <v>310</v>
      </c>
      <c r="L324" s="32"/>
      <c r="M324" s="144" t="s">
        <v>1</v>
      </c>
      <c r="N324" s="145" t="s">
        <v>44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158</v>
      </c>
      <c r="AT324" s="148" t="s">
        <v>154</v>
      </c>
      <c r="AU324" s="148" t="s">
        <v>89</v>
      </c>
      <c r="AY324" s="16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6" t="s">
        <v>86</v>
      </c>
      <c r="BK324" s="149">
        <f>ROUND(I324*H324,2)</f>
        <v>0</v>
      </c>
      <c r="BL324" s="16" t="s">
        <v>158</v>
      </c>
      <c r="BM324" s="148" t="s">
        <v>3007</v>
      </c>
    </row>
    <row r="325" spans="2:65" s="11" customFormat="1" ht="25.9" customHeight="1">
      <c r="B325" s="124"/>
      <c r="D325" s="125" t="s">
        <v>78</v>
      </c>
      <c r="E325" s="126" t="s">
        <v>917</v>
      </c>
      <c r="F325" s="126" t="s">
        <v>918</v>
      </c>
      <c r="I325" s="127"/>
      <c r="J325" s="128">
        <f>BK325</f>
        <v>0</v>
      </c>
      <c r="L325" s="124"/>
      <c r="M325" s="129"/>
      <c r="P325" s="130">
        <f>P326+P334</f>
        <v>0</v>
      </c>
      <c r="R325" s="130">
        <f>R326+R334</f>
        <v>12.864543399999999</v>
      </c>
      <c r="T325" s="131">
        <f>T326+T334</f>
        <v>0</v>
      </c>
      <c r="AR325" s="125" t="s">
        <v>89</v>
      </c>
      <c r="AT325" s="132" t="s">
        <v>78</v>
      </c>
      <c r="AU325" s="132" t="s">
        <v>79</v>
      </c>
      <c r="AY325" s="125" t="s">
        <v>151</v>
      </c>
      <c r="BK325" s="133">
        <f>BK326+BK334</f>
        <v>0</v>
      </c>
    </row>
    <row r="326" spans="2:65" s="11" customFormat="1" ht="22.9" customHeight="1">
      <c r="B326" s="124"/>
      <c r="D326" s="125" t="s">
        <v>78</v>
      </c>
      <c r="E326" s="134" t="s">
        <v>919</v>
      </c>
      <c r="F326" s="134" t="s">
        <v>920</v>
      </c>
      <c r="I326" s="127"/>
      <c r="J326" s="135">
        <f>BK326</f>
        <v>0</v>
      </c>
      <c r="L326" s="124"/>
      <c r="M326" s="129"/>
      <c r="P326" s="130">
        <f>SUM(P327:P333)</f>
        <v>0</v>
      </c>
      <c r="R326" s="130">
        <f>SUM(R327:R333)</f>
        <v>7.6134234000000003</v>
      </c>
      <c r="T326" s="131">
        <f>SUM(T327:T333)</f>
        <v>0</v>
      </c>
      <c r="AR326" s="125" t="s">
        <v>89</v>
      </c>
      <c r="AT326" s="132" t="s">
        <v>78</v>
      </c>
      <c r="AU326" s="132" t="s">
        <v>86</v>
      </c>
      <c r="AY326" s="125" t="s">
        <v>151</v>
      </c>
      <c r="BK326" s="133">
        <f>SUM(BK327:BK333)</f>
        <v>0</v>
      </c>
    </row>
    <row r="327" spans="2:65" s="1" customFormat="1" ht="16.5" customHeight="1">
      <c r="B327" s="136"/>
      <c r="C327" s="137" t="s">
        <v>758</v>
      </c>
      <c r="D327" s="137" t="s">
        <v>154</v>
      </c>
      <c r="E327" s="138" t="s">
        <v>3008</v>
      </c>
      <c r="F327" s="139" t="s">
        <v>3009</v>
      </c>
      <c r="G327" s="140" t="s">
        <v>363</v>
      </c>
      <c r="H327" s="141">
        <v>1140.81</v>
      </c>
      <c r="I327" s="142"/>
      <c r="J327" s="143">
        <f>ROUND(I327*H327,2)</f>
        <v>0</v>
      </c>
      <c r="K327" s="139" t="s">
        <v>310</v>
      </c>
      <c r="L327" s="32"/>
      <c r="M327" s="144" t="s">
        <v>1</v>
      </c>
      <c r="N327" s="145" t="s">
        <v>44</v>
      </c>
      <c r="P327" s="146">
        <f>O327*H327</f>
        <v>0</v>
      </c>
      <c r="Q327" s="146">
        <v>3.8000000000000002E-4</v>
      </c>
      <c r="R327" s="146">
        <f>Q327*H327</f>
        <v>0.4335078</v>
      </c>
      <c r="S327" s="146">
        <v>0</v>
      </c>
      <c r="T327" s="147">
        <f>S327*H327</f>
        <v>0</v>
      </c>
      <c r="AR327" s="148" t="s">
        <v>216</v>
      </c>
      <c r="AT327" s="148" t="s">
        <v>154</v>
      </c>
      <c r="AU327" s="148" t="s">
        <v>89</v>
      </c>
      <c r="AY327" s="16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86</v>
      </c>
      <c r="BK327" s="149">
        <f>ROUND(I327*H327,2)</f>
        <v>0</v>
      </c>
      <c r="BL327" s="16" t="s">
        <v>216</v>
      </c>
      <c r="BM327" s="148" t="s">
        <v>3010</v>
      </c>
    </row>
    <row r="328" spans="2:65" s="12" customFormat="1" ht="11.25">
      <c r="B328" s="160"/>
      <c r="D328" s="150" t="s">
        <v>312</v>
      </c>
      <c r="E328" s="161" t="s">
        <v>1</v>
      </c>
      <c r="F328" s="162" t="s">
        <v>3011</v>
      </c>
      <c r="H328" s="163">
        <v>22.06</v>
      </c>
      <c r="I328" s="164"/>
      <c r="L328" s="160"/>
      <c r="M328" s="165"/>
      <c r="T328" s="166"/>
      <c r="AT328" s="161" t="s">
        <v>312</v>
      </c>
      <c r="AU328" s="161" t="s">
        <v>89</v>
      </c>
      <c r="AV328" s="12" t="s">
        <v>89</v>
      </c>
      <c r="AW328" s="12" t="s">
        <v>35</v>
      </c>
      <c r="AX328" s="12" t="s">
        <v>79</v>
      </c>
      <c r="AY328" s="161" t="s">
        <v>151</v>
      </c>
    </row>
    <row r="329" spans="2:65" s="12" customFormat="1" ht="11.25">
      <c r="B329" s="160"/>
      <c r="D329" s="150" t="s">
        <v>312</v>
      </c>
      <c r="E329" s="161" t="s">
        <v>1</v>
      </c>
      <c r="F329" s="162" t="s">
        <v>3012</v>
      </c>
      <c r="H329" s="163">
        <v>982.8</v>
      </c>
      <c r="I329" s="164"/>
      <c r="L329" s="160"/>
      <c r="M329" s="165"/>
      <c r="T329" s="166"/>
      <c r="AT329" s="161" t="s">
        <v>312</v>
      </c>
      <c r="AU329" s="161" t="s">
        <v>89</v>
      </c>
      <c r="AV329" s="12" t="s">
        <v>89</v>
      </c>
      <c r="AW329" s="12" t="s">
        <v>35</v>
      </c>
      <c r="AX329" s="12" t="s">
        <v>79</v>
      </c>
      <c r="AY329" s="161" t="s">
        <v>151</v>
      </c>
    </row>
    <row r="330" spans="2:65" s="12" customFormat="1" ht="11.25">
      <c r="B330" s="160"/>
      <c r="D330" s="150" t="s">
        <v>312</v>
      </c>
      <c r="E330" s="161" t="s">
        <v>1</v>
      </c>
      <c r="F330" s="162" t="s">
        <v>3013</v>
      </c>
      <c r="H330" s="163">
        <v>135.94999999999999</v>
      </c>
      <c r="I330" s="164"/>
      <c r="L330" s="160"/>
      <c r="M330" s="165"/>
      <c r="T330" s="166"/>
      <c r="AT330" s="161" t="s">
        <v>312</v>
      </c>
      <c r="AU330" s="161" t="s">
        <v>89</v>
      </c>
      <c r="AV330" s="12" t="s">
        <v>89</v>
      </c>
      <c r="AW330" s="12" t="s">
        <v>35</v>
      </c>
      <c r="AX330" s="12" t="s">
        <v>79</v>
      </c>
      <c r="AY330" s="161" t="s">
        <v>151</v>
      </c>
    </row>
    <row r="331" spans="2:65" s="13" customFormat="1" ht="11.25">
      <c r="B331" s="167"/>
      <c r="D331" s="150" t="s">
        <v>312</v>
      </c>
      <c r="E331" s="168" t="s">
        <v>1</v>
      </c>
      <c r="F331" s="169" t="s">
        <v>320</v>
      </c>
      <c r="H331" s="170">
        <v>1140.81</v>
      </c>
      <c r="I331" s="171"/>
      <c r="L331" s="167"/>
      <c r="M331" s="172"/>
      <c r="T331" s="173"/>
      <c r="AT331" s="168" t="s">
        <v>312</v>
      </c>
      <c r="AU331" s="168" t="s">
        <v>89</v>
      </c>
      <c r="AV331" s="13" t="s">
        <v>158</v>
      </c>
      <c r="AW331" s="13" t="s">
        <v>35</v>
      </c>
      <c r="AX331" s="13" t="s">
        <v>86</v>
      </c>
      <c r="AY331" s="168" t="s">
        <v>151</v>
      </c>
    </row>
    <row r="332" spans="2:65" s="1" customFormat="1" ht="24.2" customHeight="1">
      <c r="B332" s="136"/>
      <c r="C332" s="174" t="s">
        <v>762</v>
      </c>
      <c r="D332" s="174" t="s">
        <v>374</v>
      </c>
      <c r="E332" s="175" t="s">
        <v>3014</v>
      </c>
      <c r="F332" s="176" t="s">
        <v>3015</v>
      </c>
      <c r="G332" s="177" t="s">
        <v>363</v>
      </c>
      <c r="H332" s="178">
        <v>1329.614</v>
      </c>
      <c r="I332" s="179"/>
      <c r="J332" s="180">
        <f>ROUND(I332*H332,2)</f>
        <v>0</v>
      </c>
      <c r="K332" s="176" t="s">
        <v>310</v>
      </c>
      <c r="L332" s="181"/>
      <c r="M332" s="182" t="s">
        <v>1</v>
      </c>
      <c r="N332" s="183" t="s">
        <v>44</v>
      </c>
      <c r="P332" s="146">
        <f>O332*H332</f>
        <v>0</v>
      </c>
      <c r="Q332" s="146">
        <v>5.4000000000000003E-3</v>
      </c>
      <c r="R332" s="146">
        <f>Q332*H332</f>
        <v>7.1799156000000002</v>
      </c>
      <c r="S332" s="146">
        <v>0</v>
      </c>
      <c r="T332" s="147">
        <f>S332*H332</f>
        <v>0</v>
      </c>
      <c r="AR332" s="148" t="s">
        <v>464</v>
      </c>
      <c r="AT332" s="148" t="s">
        <v>374</v>
      </c>
      <c r="AU332" s="148" t="s">
        <v>89</v>
      </c>
      <c r="AY332" s="16" t="s">
        <v>151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6" t="s">
        <v>86</v>
      </c>
      <c r="BK332" s="149">
        <f>ROUND(I332*H332,2)</f>
        <v>0</v>
      </c>
      <c r="BL332" s="16" t="s">
        <v>216</v>
      </c>
      <c r="BM332" s="148" t="s">
        <v>3016</v>
      </c>
    </row>
    <row r="333" spans="2:65" s="12" customFormat="1" ht="11.25">
      <c r="B333" s="160"/>
      <c r="D333" s="150" t="s">
        <v>312</v>
      </c>
      <c r="F333" s="162" t="s">
        <v>3017</v>
      </c>
      <c r="H333" s="163">
        <v>1329.614</v>
      </c>
      <c r="I333" s="164"/>
      <c r="L333" s="160"/>
      <c r="M333" s="165"/>
      <c r="T333" s="166"/>
      <c r="AT333" s="161" t="s">
        <v>312</v>
      </c>
      <c r="AU333" s="161" t="s">
        <v>89</v>
      </c>
      <c r="AV333" s="12" t="s">
        <v>89</v>
      </c>
      <c r="AW333" s="12" t="s">
        <v>3</v>
      </c>
      <c r="AX333" s="12" t="s">
        <v>86</v>
      </c>
      <c r="AY333" s="161" t="s">
        <v>151</v>
      </c>
    </row>
    <row r="334" spans="2:65" s="11" customFormat="1" ht="22.9" customHeight="1">
      <c r="B334" s="124"/>
      <c r="D334" s="125" t="s">
        <v>78</v>
      </c>
      <c r="E334" s="134" t="s">
        <v>969</v>
      </c>
      <c r="F334" s="134" t="s">
        <v>970</v>
      </c>
      <c r="I334" s="127"/>
      <c r="J334" s="135">
        <f>BK334</f>
        <v>0</v>
      </c>
      <c r="L334" s="124"/>
      <c r="M334" s="129"/>
      <c r="P334" s="130">
        <f>SUM(P335:P339)</f>
        <v>0</v>
      </c>
      <c r="R334" s="130">
        <f>SUM(R335:R339)</f>
        <v>5.2511199999999993</v>
      </c>
      <c r="T334" s="131">
        <f>SUM(T335:T339)</f>
        <v>0</v>
      </c>
      <c r="AR334" s="125" t="s">
        <v>89</v>
      </c>
      <c r="AT334" s="132" t="s">
        <v>78</v>
      </c>
      <c r="AU334" s="132" t="s">
        <v>86</v>
      </c>
      <c r="AY334" s="125" t="s">
        <v>151</v>
      </c>
      <c r="BK334" s="133">
        <f>SUM(BK335:BK339)</f>
        <v>0</v>
      </c>
    </row>
    <row r="335" spans="2:65" s="1" customFormat="1" ht="16.5" customHeight="1">
      <c r="B335" s="136"/>
      <c r="C335" s="137" t="s">
        <v>767</v>
      </c>
      <c r="D335" s="137" t="s">
        <v>154</v>
      </c>
      <c r="E335" s="138" t="s">
        <v>3018</v>
      </c>
      <c r="F335" s="139" t="s">
        <v>3019</v>
      </c>
      <c r="G335" s="140" t="s">
        <v>349</v>
      </c>
      <c r="H335" s="141">
        <v>98</v>
      </c>
      <c r="I335" s="142"/>
      <c r="J335" s="143">
        <f>ROUND(I335*H335,2)</f>
        <v>0</v>
      </c>
      <c r="K335" s="139" t="s">
        <v>1</v>
      </c>
      <c r="L335" s="32"/>
      <c r="M335" s="144" t="s">
        <v>1</v>
      </c>
      <c r="N335" s="145" t="s">
        <v>44</v>
      </c>
      <c r="P335" s="146">
        <f>O335*H335</f>
        <v>0</v>
      </c>
      <c r="Q335" s="146">
        <v>4.3999999999999997E-2</v>
      </c>
      <c r="R335" s="146">
        <f>Q335*H335</f>
        <v>4.3119999999999994</v>
      </c>
      <c r="S335" s="146">
        <v>0</v>
      </c>
      <c r="T335" s="147">
        <f>S335*H335</f>
        <v>0</v>
      </c>
      <c r="AR335" s="148" t="s">
        <v>216</v>
      </c>
      <c r="AT335" s="148" t="s">
        <v>154</v>
      </c>
      <c r="AU335" s="148" t="s">
        <v>89</v>
      </c>
      <c r="AY335" s="16" t="s">
        <v>151</v>
      </c>
      <c r="BE335" s="149">
        <f>IF(N335="základní",J335,0)</f>
        <v>0</v>
      </c>
      <c r="BF335" s="149">
        <f>IF(N335="snížená",J335,0)</f>
        <v>0</v>
      </c>
      <c r="BG335" s="149">
        <f>IF(N335="zákl. přenesená",J335,0)</f>
        <v>0</v>
      </c>
      <c r="BH335" s="149">
        <f>IF(N335="sníž. přenesená",J335,0)</f>
        <v>0</v>
      </c>
      <c r="BI335" s="149">
        <f>IF(N335="nulová",J335,0)</f>
        <v>0</v>
      </c>
      <c r="BJ335" s="16" t="s">
        <v>86</v>
      </c>
      <c r="BK335" s="149">
        <f>ROUND(I335*H335,2)</f>
        <v>0</v>
      </c>
      <c r="BL335" s="16" t="s">
        <v>216</v>
      </c>
      <c r="BM335" s="148" t="s">
        <v>3020</v>
      </c>
    </row>
    <row r="336" spans="2:65" s="12" customFormat="1" ht="11.25">
      <c r="B336" s="160"/>
      <c r="D336" s="150" t="s">
        <v>312</v>
      </c>
      <c r="E336" s="161" t="s">
        <v>1</v>
      </c>
      <c r="F336" s="162" t="s">
        <v>3021</v>
      </c>
      <c r="H336" s="163">
        <v>98</v>
      </c>
      <c r="I336" s="164"/>
      <c r="L336" s="160"/>
      <c r="M336" s="165"/>
      <c r="T336" s="166"/>
      <c r="AT336" s="161" t="s">
        <v>312</v>
      </c>
      <c r="AU336" s="161" t="s">
        <v>89</v>
      </c>
      <c r="AV336" s="12" t="s">
        <v>89</v>
      </c>
      <c r="AW336" s="12" t="s">
        <v>35</v>
      </c>
      <c r="AX336" s="12" t="s">
        <v>86</v>
      </c>
      <c r="AY336" s="161" t="s">
        <v>151</v>
      </c>
    </row>
    <row r="337" spans="2:65" s="1" customFormat="1" ht="24.2" customHeight="1">
      <c r="B337" s="136"/>
      <c r="C337" s="137" t="s">
        <v>772</v>
      </c>
      <c r="D337" s="137" t="s">
        <v>154</v>
      </c>
      <c r="E337" s="138" t="s">
        <v>3022</v>
      </c>
      <c r="F337" s="139" t="s">
        <v>3023</v>
      </c>
      <c r="G337" s="140" t="s">
        <v>354</v>
      </c>
      <c r="H337" s="141">
        <v>156</v>
      </c>
      <c r="I337" s="142"/>
      <c r="J337" s="143">
        <f>ROUND(I337*H337,2)</f>
        <v>0</v>
      </c>
      <c r="K337" s="139" t="s">
        <v>1</v>
      </c>
      <c r="L337" s="32"/>
      <c r="M337" s="144" t="s">
        <v>1</v>
      </c>
      <c r="N337" s="145" t="s">
        <v>44</v>
      </c>
      <c r="P337" s="146">
        <f>O337*H337</f>
        <v>0</v>
      </c>
      <c r="Q337" s="146">
        <v>6.0200000000000002E-3</v>
      </c>
      <c r="R337" s="146">
        <f>Q337*H337</f>
        <v>0.93912000000000007</v>
      </c>
      <c r="S337" s="146">
        <v>0</v>
      </c>
      <c r="T337" s="147">
        <f>S337*H337</f>
        <v>0</v>
      </c>
      <c r="AR337" s="148" t="s">
        <v>158</v>
      </c>
      <c r="AT337" s="148" t="s">
        <v>154</v>
      </c>
      <c r="AU337" s="148" t="s">
        <v>89</v>
      </c>
      <c r="AY337" s="16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6" t="s">
        <v>86</v>
      </c>
      <c r="BK337" s="149">
        <f>ROUND(I337*H337,2)</f>
        <v>0</v>
      </c>
      <c r="BL337" s="16" t="s">
        <v>158</v>
      </c>
      <c r="BM337" s="148" t="s">
        <v>3024</v>
      </c>
    </row>
    <row r="338" spans="2:65" s="1" customFormat="1" ht="29.25">
      <c r="B338" s="32"/>
      <c r="D338" s="150" t="s">
        <v>167</v>
      </c>
      <c r="F338" s="151" t="s">
        <v>3025</v>
      </c>
      <c r="I338" s="152"/>
      <c r="L338" s="32"/>
      <c r="M338" s="153"/>
      <c r="T338" s="56"/>
      <c r="AT338" s="16" t="s">
        <v>167</v>
      </c>
      <c r="AU338" s="16" t="s">
        <v>89</v>
      </c>
    </row>
    <row r="339" spans="2:65" s="12" customFormat="1" ht="11.25">
      <c r="B339" s="160"/>
      <c r="D339" s="150" t="s">
        <v>312</v>
      </c>
      <c r="E339" s="161" t="s">
        <v>1</v>
      </c>
      <c r="F339" s="162" t="s">
        <v>3026</v>
      </c>
      <c r="H339" s="163">
        <v>156</v>
      </c>
      <c r="I339" s="164"/>
      <c r="L339" s="160"/>
      <c r="M339" s="165"/>
      <c r="T339" s="166"/>
      <c r="AT339" s="161" t="s">
        <v>312</v>
      </c>
      <c r="AU339" s="161" t="s">
        <v>89</v>
      </c>
      <c r="AV339" s="12" t="s">
        <v>89</v>
      </c>
      <c r="AW339" s="12" t="s">
        <v>35</v>
      </c>
      <c r="AX339" s="12" t="s">
        <v>86</v>
      </c>
      <c r="AY339" s="161" t="s">
        <v>151</v>
      </c>
    </row>
    <row r="340" spans="2:65" s="11" customFormat="1" ht="25.9" customHeight="1">
      <c r="B340" s="124"/>
      <c r="D340" s="125" t="s">
        <v>78</v>
      </c>
      <c r="E340" s="126" t="s">
        <v>374</v>
      </c>
      <c r="F340" s="126" t="s">
        <v>1050</v>
      </c>
      <c r="I340" s="127"/>
      <c r="J340" s="128">
        <f>BK340</f>
        <v>0</v>
      </c>
      <c r="L340" s="124"/>
      <c r="M340" s="129"/>
      <c r="P340" s="130">
        <f>P341</f>
        <v>0</v>
      </c>
      <c r="R340" s="130">
        <f>R341</f>
        <v>8.1143999999999994E-2</v>
      </c>
      <c r="T340" s="131">
        <f>T341</f>
        <v>0</v>
      </c>
      <c r="AR340" s="125" t="s">
        <v>163</v>
      </c>
      <c r="AT340" s="132" t="s">
        <v>78</v>
      </c>
      <c r="AU340" s="132" t="s">
        <v>79</v>
      </c>
      <c r="AY340" s="125" t="s">
        <v>151</v>
      </c>
      <c r="BK340" s="133">
        <f>BK341</f>
        <v>0</v>
      </c>
    </row>
    <row r="341" spans="2:65" s="11" customFormat="1" ht="22.9" customHeight="1">
      <c r="B341" s="124"/>
      <c r="D341" s="125" t="s">
        <v>78</v>
      </c>
      <c r="E341" s="134" t="s">
        <v>1051</v>
      </c>
      <c r="F341" s="134" t="s">
        <v>1052</v>
      </c>
      <c r="I341" s="127"/>
      <c r="J341" s="135">
        <f>BK341</f>
        <v>0</v>
      </c>
      <c r="L341" s="124"/>
      <c r="M341" s="129"/>
      <c r="P341" s="130">
        <f>SUM(P342:P345)</f>
        <v>0</v>
      </c>
      <c r="R341" s="130">
        <f>SUM(R342:R345)</f>
        <v>8.1143999999999994E-2</v>
      </c>
      <c r="T341" s="131">
        <f>SUM(T342:T345)</f>
        <v>0</v>
      </c>
      <c r="AR341" s="125" t="s">
        <v>163</v>
      </c>
      <c r="AT341" s="132" t="s">
        <v>78</v>
      </c>
      <c r="AU341" s="132" t="s">
        <v>86</v>
      </c>
      <c r="AY341" s="125" t="s">
        <v>151</v>
      </c>
      <c r="BK341" s="133">
        <f>SUM(BK342:BK345)</f>
        <v>0</v>
      </c>
    </row>
    <row r="342" spans="2:65" s="1" customFormat="1" ht="16.5" customHeight="1">
      <c r="B342" s="136"/>
      <c r="C342" s="137" t="s">
        <v>777</v>
      </c>
      <c r="D342" s="137" t="s">
        <v>154</v>
      </c>
      <c r="E342" s="138" t="s">
        <v>1115</v>
      </c>
      <c r="F342" s="139" t="s">
        <v>1116</v>
      </c>
      <c r="G342" s="140" t="s">
        <v>349</v>
      </c>
      <c r="H342" s="141">
        <v>112</v>
      </c>
      <c r="I342" s="142"/>
      <c r="J342" s="143">
        <f>ROUND(I342*H342,2)</f>
        <v>0</v>
      </c>
      <c r="K342" s="139" t="s">
        <v>310</v>
      </c>
      <c r="L342" s="32"/>
      <c r="M342" s="144" t="s">
        <v>1</v>
      </c>
      <c r="N342" s="145" t="s">
        <v>44</v>
      </c>
      <c r="P342" s="146">
        <f>O342*H342</f>
        <v>0</v>
      </c>
      <c r="Q342" s="146">
        <v>0</v>
      </c>
      <c r="R342" s="146">
        <f>Q342*H342</f>
        <v>0</v>
      </c>
      <c r="S342" s="146">
        <v>0</v>
      </c>
      <c r="T342" s="147">
        <f>S342*H342</f>
        <v>0</v>
      </c>
      <c r="AR342" s="148" t="s">
        <v>629</v>
      </c>
      <c r="AT342" s="148" t="s">
        <v>154</v>
      </c>
      <c r="AU342" s="148" t="s">
        <v>89</v>
      </c>
      <c r="AY342" s="16" t="s">
        <v>151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16" t="s">
        <v>86</v>
      </c>
      <c r="BK342" s="149">
        <f>ROUND(I342*H342,2)</f>
        <v>0</v>
      </c>
      <c r="BL342" s="16" t="s">
        <v>629</v>
      </c>
      <c r="BM342" s="148" t="s">
        <v>3027</v>
      </c>
    </row>
    <row r="343" spans="2:65" s="1" customFormat="1" ht="16.5" customHeight="1">
      <c r="B343" s="136"/>
      <c r="C343" s="174" t="s">
        <v>782</v>
      </c>
      <c r="D343" s="174" t="s">
        <v>374</v>
      </c>
      <c r="E343" s="175" t="s">
        <v>2059</v>
      </c>
      <c r="F343" s="176" t="s">
        <v>2060</v>
      </c>
      <c r="G343" s="177" t="s">
        <v>349</v>
      </c>
      <c r="H343" s="178">
        <v>117.6</v>
      </c>
      <c r="I343" s="179"/>
      <c r="J343" s="180">
        <f>ROUND(I343*H343,2)</f>
        <v>0</v>
      </c>
      <c r="K343" s="176" t="s">
        <v>310</v>
      </c>
      <c r="L343" s="181"/>
      <c r="M343" s="182" t="s">
        <v>1</v>
      </c>
      <c r="N343" s="183" t="s">
        <v>44</v>
      </c>
      <c r="P343" s="146">
        <f>O343*H343</f>
        <v>0</v>
      </c>
      <c r="Q343" s="146">
        <v>6.8999999999999997E-4</v>
      </c>
      <c r="R343" s="146">
        <f>Q343*H343</f>
        <v>8.1143999999999994E-2</v>
      </c>
      <c r="S343" s="146">
        <v>0</v>
      </c>
      <c r="T343" s="147">
        <f>S343*H343</f>
        <v>0</v>
      </c>
      <c r="AR343" s="148" t="s">
        <v>947</v>
      </c>
      <c r="AT343" s="148" t="s">
        <v>374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947</v>
      </c>
      <c r="BM343" s="148" t="s">
        <v>3028</v>
      </c>
    </row>
    <row r="344" spans="2:65" s="1" customFormat="1" ht="19.5">
      <c r="B344" s="32"/>
      <c r="D344" s="150" t="s">
        <v>167</v>
      </c>
      <c r="F344" s="151" t="s">
        <v>3029</v>
      </c>
      <c r="I344" s="152"/>
      <c r="L344" s="32"/>
      <c r="M344" s="153"/>
      <c r="T344" s="56"/>
      <c r="AT344" s="16" t="s">
        <v>167</v>
      </c>
      <c r="AU344" s="16" t="s">
        <v>89</v>
      </c>
    </row>
    <row r="345" spans="2:65" s="12" customFormat="1" ht="11.25">
      <c r="B345" s="160"/>
      <c r="D345" s="150" t="s">
        <v>312</v>
      </c>
      <c r="F345" s="162" t="s">
        <v>3030</v>
      </c>
      <c r="H345" s="163">
        <v>117.6</v>
      </c>
      <c r="I345" s="164"/>
      <c r="L345" s="160"/>
      <c r="M345" s="165"/>
      <c r="T345" s="166"/>
      <c r="AT345" s="161" t="s">
        <v>312</v>
      </c>
      <c r="AU345" s="161" t="s">
        <v>89</v>
      </c>
      <c r="AV345" s="12" t="s">
        <v>89</v>
      </c>
      <c r="AW345" s="12" t="s">
        <v>3</v>
      </c>
      <c r="AX345" s="12" t="s">
        <v>86</v>
      </c>
      <c r="AY345" s="161" t="s">
        <v>151</v>
      </c>
    </row>
    <row r="346" spans="2:65" s="11" customFormat="1" ht="25.9" customHeight="1">
      <c r="B346" s="124"/>
      <c r="D346" s="125" t="s">
        <v>78</v>
      </c>
      <c r="E346" s="126" t="s">
        <v>148</v>
      </c>
      <c r="F346" s="126" t="s">
        <v>149</v>
      </c>
      <c r="I346" s="127"/>
      <c r="J346" s="128">
        <f>BK346</f>
        <v>0</v>
      </c>
      <c r="L346" s="124"/>
      <c r="M346" s="129"/>
      <c r="P346" s="130">
        <f>P347</f>
        <v>0</v>
      </c>
      <c r="R346" s="130">
        <f>R347</f>
        <v>0</v>
      </c>
      <c r="T346" s="131">
        <f>T347</f>
        <v>0</v>
      </c>
      <c r="AR346" s="125" t="s">
        <v>150</v>
      </c>
      <c r="AT346" s="132" t="s">
        <v>78</v>
      </c>
      <c r="AU346" s="132" t="s">
        <v>79</v>
      </c>
      <c r="AY346" s="125" t="s">
        <v>151</v>
      </c>
      <c r="BK346" s="133">
        <f>BK347</f>
        <v>0</v>
      </c>
    </row>
    <row r="347" spans="2:65" s="11" customFormat="1" ht="22.9" customHeight="1">
      <c r="B347" s="124"/>
      <c r="D347" s="125" t="s">
        <v>78</v>
      </c>
      <c r="E347" s="134" t="s">
        <v>152</v>
      </c>
      <c r="F347" s="134" t="s">
        <v>153</v>
      </c>
      <c r="I347" s="127"/>
      <c r="J347" s="135">
        <f>BK347</f>
        <v>0</v>
      </c>
      <c r="L347" s="124"/>
      <c r="M347" s="129"/>
      <c r="P347" s="130">
        <f>SUM(P348:P349)</f>
        <v>0</v>
      </c>
      <c r="R347" s="130">
        <f>SUM(R348:R349)</f>
        <v>0</v>
      </c>
      <c r="T347" s="131">
        <f>SUM(T348:T349)</f>
        <v>0</v>
      </c>
      <c r="AR347" s="125" t="s">
        <v>150</v>
      </c>
      <c r="AT347" s="132" t="s">
        <v>78</v>
      </c>
      <c r="AU347" s="132" t="s">
        <v>86</v>
      </c>
      <c r="AY347" s="125" t="s">
        <v>151</v>
      </c>
      <c r="BK347" s="133">
        <f>SUM(BK348:BK349)</f>
        <v>0</v>
      </c>
    </row>
    <row r="348" spans="2:65" s="1" customFormat="1" ht="16.5" customHeight="1">
      <c r="B348" s="136"/>
      <c r="C348" s="137" t="s">
        <v>787</v>
      </c>
      <c r="D348" s="137" t="s">
        <v>154</v>
      </c>
      <c r="E348" s="138" t="s">
        <v>3031</v>
      </c>
      <c r="F348" s="139" t="s">
        <v>3032</v>
      </c>
      <c r="G348" s="140" t="s">
        <v>3033</v>
      </c>
      <c r="H348" s="141">
        <v>1</v>
      </c>
      <c r="I348" s="142"/>
      <c r="J348" s="143">
        <f>ROUND(I348*H348,2)</f>
        <v>0</v>
      </c>
      <c r="K348" s="139" t="s">
        <v>1</v>
      </c>
      <c r="L348" s="32"/>
      <c r="M348" s="144" t="s">
        <v>1</v>
      </c>
      <c r="N348" s="145" t="s">
        <v>44</v>
      </c>
      <c r="P348" s="146">
        <f>O348*H348</f>
        <v>0</v>
      </c>
      <c r="Q348" s="146">
        <v>0</v>
      </c>
      <c r="R348" s="146">
        <f>Q348*H348</f>
        <v>0</v>
      </c>
      <c r="S348" s="146">
        <v>0</v>
      </c>
      <c r="T348" s="147">
        <f>S348*H348</f>
        <v>0</v>
      </c>
      <c r="AR348" s="148" t="s">
        <v>158</v>
      </c>
      <c r="AT348" s="148" t="s">
        <v>154</v>
      </c>
      <c r="AU348" s="148" t="s">
        <v>89</v>
      </c>
      <c r="AY348" s="16" t="s">
        <v>151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6" t="s">
        <v>86</v>
      </c>
      <c r="BK348" s="149">
        <f>ROUND(I348*H348,2)</f>
        <v>0</v>
      </c>
      <c r="BL348" s="16" t="s">
        <v>158</v>
      </c>
      <c r="BM348" s="148" t="s">
        <v>3034</v>
      </c>
    </row>
    <row r="349" spans="2:65" s="1" customFormat="1" ht="16.5" customHeight="1">
      <c r="B349" s="136"/>
      <c r="C349" s="137" t="s">
        <v>791</v>
      </c>
      <c r="D349" s="137" t="s">
        <v>154</v>
      </c>
      <c r="E349" s="138" t="s">
        <v>3035</v>
      </c>
      <c r="F349" s="139" t="s">
        <v>3036</v>
      </c>
      <c r="G349" s="140" t="s">
        <v>3033</v>
      </c>
      <c r="H349" s="141">
        <v>1</v>
      </c>
      <c r="I349" s="142"/>
      <c r="J349" s="143">
        <f>ROUND(I349*H349,2)</f>
        <v>0</v>
      </c>
      <c r="K349" s="139" t="s">
        <v>1</v>
      </c>
      <c r="L349" s="32"/>
      <c r="M349" s="154" t="s">
        <v>1</v>
      </c>
      <c r="N349" s="155" t="s">
        <v>44</v>
      </c>
      <c r="O349" s="156"/>
      <c r="P349" s="157">
        <f>O349*H349</f>
        <v>0</v>
      </c>
      <c r="Q349" s="157">
        <v>0</v>
      </c>
      <c r="R349" s="157">
        <f>Q349*H349</f>
        <v>0</v>
      </c>
      <c r="S349" s="157">
        <v>0</v>
      </c>
      <c r="T349" s="158">
        <f>S349*H349</f>
        <v>0</v>
      </c>
      <c r="AR349" s="148" t="s">
        <v>158</v>
      </c>
      <c r="AT349" s="148" t="s">
        <v>154</v>
      </c>
      <c r="AU349" s="148" t="s">
        <v>89</v>
      </c>
      <c r="AY349" s="16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6" t="s">
        <v>86</v>
      </c>
      <c r="BK349" s="149">
        <f>ROUND(I349*H349,2)</f>
        <v>0</v>
      </c>
      <c r="BL349" s="16" t="s">
        <v>158</v>
      </c>
      <c r="BM349" s="148" t="s">
        <v>3037</v>
      </c>
    </row>
    <row r="350" spans="2:65" s="1" customFormat="1" ht="6.95" customHeight="1">
      <c r="B350" s="44"/>
      <c r="C350" s="45"/>
      <c r="D350" s="45"/>
      <c r="E350" s="45"/>
      <c r="F350" s="45"/>
      <c r="G350" s="45"/>
      <c r="H350" s="45"/>
      <c r="I350" s="45"/>
      <c r="J350" s="45"/>
      <c r="K350" s="45"/>
      <c r="L350" s="32"/>
    </row>
  </sheetData>
  <autoFilter ref="C134:K349" xr:uid="{00000000-0009-0000-0000-000006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4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112</v>
      </c>
      <c r="AZ2" s="159" t="s">
        <v>283</v>
      </c>
      <c r="BA2" s="159" t="s">
        <v>1</v>
      </c>
      <c r="BB2" s="159" t="s">
        <v>1</v>
      </c>
      <c r="BC2" s="159" t="s">
        <v>3038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s="1" customFormat="1" ht="12" customHeight="1">
      <c r="B8" s="32"/>
      <c r="D8" s="26" t="s">
        <v>123</v>
      </c>
      <c r="L8" s="32"/>
    </row>
    <row r="9" spans="2:56" s="1" customFormat="1" ht="16.5" customHeight="1">
      <c r="B9" s="32"/>
      <c r="E9" s="208" t="s">
        <v>3039</v>
      </c>
      <c r="F9" s="248"/>
      <c r="G9" s="248"/>
      <c r="H9" s="248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6" t="s">
        <v>18</v>
      </c>
      <c r="F11" s="24" t="s">
        <v>88</v>
      </c>
      <c r="I11" s="26" t="s">
        <v>20</v>
      </c>
      <c r="J11" s="24" t="s">
        <v>1</v>
      </c>
      <c r="L11" s="32"/>
    </row>
    <row r="12" spans="2:56" s="1" customFormat="1" ht="12" customHeight="1">
      <c r="B12" s="32"/>
      <c r="D12" s="26" t="s">
        <v>21</v>
      </c>
      <c r="F12" s="24" t="s">
        <v>22</v>
      </c>
      <c r="I12" s="26" t="s">
        <v>23</v>
      </c>
      <c r="J12" s="52" t="str">
        <f>'Rekapitulace stavby'!AN8</f>
        <v>15. 6. 2022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6" t="s">
        <v>27</v>
      </c>
      <c r="I14" s="26" t="s">
        <v>28</v>
      </c>
      <c r="J14" s="24" t="s">
        <v>1</v>
      </c>
      <c r="L14" s="32"/>
    </row>
    <row r="15" spans="2:56" s="1" customFormat="1" ht="18" customHeight="1">
      <c r="B15" s="32"/>
      <c r="E15" s="24" t="s">
        <v>29</v>
      </c>
      <c r="I15" s="26" t="s">
        <v>30</v>
      </c>
      <c r="J15" s="24" t="s">
        <v>1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6" t="s">
        <v>31</v>
      </c>
      <c r="I17" s="26" t="s">
        <v>28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13"/>
      <c r="G18" s="213"/>
      <c r="H18" s="213"/>
      <c r="I18" s="26" t="s">
        <v>30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33</v>
      </c>
      <c r="I20" s="26" t="s">
        <v>28</v>
      </c>
      <c r="J20" s="24" t="str">
        <f>IF('Rekapitulace stavby'!AN16="","",'Rekapitulace stavby'!AN16)</f>
        <v/>
      </c>
      <c r="L20" s="32"/>
    </row>
    <row r="21" spans="2:12" s="1" customFormat="1" ht="18" customHeight="1">
      <c r="B21" s="32"/>
      <c r="E21" s="24" t="str">
        <f>IF('Rekapitulace stavby'!E17="","",'Rekapitulace stavby'!E17)</f>
        <v xml:space="preserve"> </v>
      </c>
      <c r="I21" s="26" t="s">
        <v>30</v>
      </c>
      <c r="J21" s="24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36</v>
      </c>
      <c r="I23" s="26" t="s">
        <v>28</v>
      </c>
      <c r="J23" s="24" t="s">
        <v>1</v>
      </c>
      <c r="L23" s="32"/>
    </row>
    <row r="24" spans="2:12" s="1" customFormat="1" ht="18" customHeight="1">
      <c r="B24" s="32"/>
      <c r="E24" s="24" t="s">
        <v>37</v>
      </c>
      <c r="I24" s="26" t="s">
        <v>30</v>
      </c>
      <c r="J24" s="24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38</v>
      </c>
      <c r="L26" s="32"/>
    </row>
    <row r="27" spans="2:12" s="7" customFormat="1" ht="16.5" customHeight="1">
      <c r="B27" s="94"/>
      <c r="E27" s="218" t="s">
        <v>1</v>
      </c>
      <c r="F27" s="218"/>
      <c r="G27" s="218"/>
      <c r="H27" s="218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6" t="s">
        <v>44</v>
      </c>
      <c r="F33" s="86">
        <f>ROUND((SUM(BE129:BE476)),  2)</f>
        <v>0</v>
      </c>
      <c r="I33" s="96">
        <v>0.21</v>
      </c>
      <c r="J33" s="86">
        <f>ROUND(((SUM(BE129:BE476))*I33),  2)</f>
        <v>0</v>
      </c>
      <c r="L33" s="32"/>
    </row>
    <row r="34" spans="2:12" s="1" customFormat="1" ht="14.45" customHeight="1">
      <c r="B34" s="32"/>
      <c r="E34" s="26" t="s">
        <v>45</v>
      </c>
      <c r="F34" s="86">
        <f>ROUND((SUM(BF129:BF476)),  2)</f>
        <v>0</v>
      </c>
      <c r="I34" s="96">
        <v>0.12</v>
      </c>
      <c r="J34" s="86">
        <f>ROUND(((SUM(BF129:BF476))*I34),  2)</f>
        <v>0</v>
      </c>
      <c r="L34" s="32"/>
    </row>
    <row r="35" spans="2:12" s="1" customFormat="1" ht="14.45" hidden="1" customHeight="1">
      <c r="B35" s="32"/>
      <c r="E35" s="26" t="s">
        <v>46</v>
      </c>
      <c r="F35" s="86">
        <f>ROUND((SUM(BG129:BG476)),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6" t="s">
        <v>47</v>
      </c>
      <c r="F36" s="86">
        <f>ROUND((SUM(BH129:BH476)),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6" t="s">
        <v>48</v>
      </c>
      <c r="F37" s="86">
        <f>ROUND((SUM(BI129:BI476)),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0" t="s">
        <v>125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6" t="s">
        <v>16</v>
      </c>
      <c r="L84" s="32"/>
    </row>
    <row r="85" spans="2:47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47" s="1" customFormat="1" ht="12" customHeight="1">
      <c r="B86" s="32"/>
      <c r="C86" s="26" t="s">
        <v>123</v>
      </c>
      <c r="L86" s="32"/>
    </row>
    <row r="87" spans="2:47" s="1" customFormat="1" ht="16.5" customHeight="1">
      <c r="B87" s="32"/>
      <c r="E87" s="208" t="str">
        <f>E9</f>
        <v>SO 05 - Úprava koryta</v>
      </c>
      <c r="F87" s="248"/>
      <c r="G87" s="248"/>
      <c r="H87" s="248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6" t="s">
        <v>21</v>
      </c>
      <c r="F89" s="24" t="str">
        <f>F12</f>
        <v>Krnov</v>
      </c>
      <c r="I89" s="26" t="s">
        <v>23</v>
      </c>
      <c r="J89" s="52" t="str">
        <f>IF(J12="","",J12)</f>
        <v>15. 6. 2022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6" t="s">
        <v>27</v>
      </c>
      <c r="F91" s="24" t="str">
        <f>E15</f>
        <v>Povodí Odry, státní podnik</v>
      </c>
      <c r="I91" s="26" t="s">
        <v>33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6" t="s">
        <v>31</v>
      </c>
      <c r="F92" s="24" t="str">
        <f>IF(E18="","",E18)</f>
        <v>Vyplň údaj</v>
      </c>
      <c r="I92" s="26" t="s">
        <v>36</v>
      </c>
      <c r="J92" s="30" t="str">
        <f>E24</f>
        <v>Ing. Michal Jendruščák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126</v>
      </c>
      <c r="D94" s="97"/>
      <c r="E94" s="97"/>
      <c r="F94" s="97"/>
      <c r="G94" s="97"/>
      <c r="H94" s="97"/>
      <c r="I94" s="97"/>
      <c r="J94" s="106" t="s">
        <v>127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128</v>
      </c>
      <c r="J96" s="66">
        <f>J129</f>
        <v>0</v>
      </c>
      <c r="L96" s="32"/>
      <c r="AU96" s="16" t="s">
        <v>129</v>
      </c>
    </row>
    <row r="97" spans="2:12" s="8" customFormat="1" ht="24.95" customHeight="1">
      <c r="B97" s="108"/>
      <c r="D97" s="109" t="s">
        <v>286</v>
      </c>
      <c r="E97" s="110"/>
      <c r="F97" s="110"/>
      <c r="G97" s="110"/>
      <c r="H97" s="110"/>
      <c r="I97" s="110"/>
      <c r="J97" s="111">
        <f>J130</f>
        <v>0</v>
      </c>
      <c r="L97" s="108"/>
    </row>
    <row r="98" spans="2:12" s="9" customFormat="1" ht="19.899999999999999" customHeight="1">
      <c r="B98" s="112"/>
      <c r="D98" s="113" t="s">
        <v>287</v>
      </c>
      <c r="E98" s="114"/>
      <c r="F98" s="114"/>
      <c r="G98" s="114"/>
      <c r="H98" s="114"/>
      <c r="I98" s="114"/>
      <c r="J98" s="115">
        <f>J131</f>
        <v>0</v>
      </c>
      <c r="L98" s="112"/>
    </row>
    <row r="99" spans="2:12" s="9" customFormat="1" ht="19.899999999999999" customHeight="1">
      <c r="B99" s="112"/>
      <c r="D99" s="113" t="s">
        <v>288</v>
      </c>
      <c r="E99" s="114"/>
      <c r="F99" s="114"/>
      <c r="G99" s="114"/>
      <c r="H99" s="114"/>
      <c r="I99" s="114"/>
      <c r="J99" s="115">
        <f>J275</f>
        <v>0</v>
      </c>
      <c r="L99" s="112"/>
    </row>
    <row r="100" spans="2:12" s="9" customFormat="1" ht="19.899999999999999" customHeight="1">
      <c r="B100" s="112"/>
      <c r="D100" s="113" t="s">
        <v>289</v>
      </c>
      <c r="E100" s="114"/>
      <c r="F100" s="114"/>
      <c r="G100" s="114"/>
      <c r="H100" s="114"/>
      <c r="I100" s="114"/>
      <c r="J100" s="115">
        <f>J282</f>
        <v>0</v>
      </c>
      <c r="L100" s="112"/>
    </row>
    <row r="101" spans="2:12" s="9" customFormat="1" ht="19.899999999999999" customHeight="1">
      <c r="B101" s="112"/>
      <c r="D101" s="113" t="s">
        <v>290</v>
      </c>
      <c r="E101" s="114"/>
      <c r="F101" s="114"/>
      <c r="G101" s="114"/>
      <c r="H101" s="114"/>
      <c r="I101" s="114"/>
      <c r="J101" s="115">
        <f>J325</f>
        <v>0</v>
      </c>
      <c r="L101" s="112"/>
    </row>
    <row r="102" spans="2:12" s="9" customFormat="1" ht="19.899999999999999" customHeight="1">
      <c r="B102" s="112"/>
      <c r="D102" s="113" t="s">
        <v>2134</v>
      </c>
      <c r="E102" s="114"/>
      <c r="F102" s="114"/>
      <c r="G102" s="114"/>
      <c r="H102" s="114"/>
      <c r="I102" s="114"/>
      <c r="J102" s="115">
        <f>J354</f>
        <v>0</v>
      </c>
      <c r="L102" s="112"/>
    </row>
    <row r="103" spans="2:12" s="9" customFormat="1" ht="19.899999999999999" customHeight="1">
      <c r="B103" s="112"/>
      <c r="D103" s="113" t="s">
        <v>292</v>
      </c>
      <c r="E103" s="114"/>
      <c r="F103" s="114"/>
      <c r="G103" s="114"/>
      <c r="H103" s="114"/>
      <c r="I103" s="114"/>
      <c r="J103" s="115">
        <f>J371</f>
        <v>0</v>
      </c>
      <c r="L103" s="112"/>
    </row>
    <row r="104" spans="2:12" s="9" customFormat="1" ht="19.899999999999999" customHeight="1">
      <c r="B104" s="112"/>
      <c r="D104" s="113" t="s">
        <v>293</v>
      </c>
      <c r="E104" s="114"/>
      <c r="F104" s="114"/>
      <c r="G104" s="114"/>
      <c r="H104" s="114"/>
      <c r="I104" s="114"/>
      <c r="J104" s="115">
        <f>J415</f>
        <v>0</v>
      </c>
      <c r="L104" s="112"/>
    </row>
    <row r="105" spans="2:12" s="9" customFormat="1" ht="19.899999999999999" customHeight="1">
      <c r="B105" s="112"/>
      <c r="D105" s="113" t="s">
        <v>294</v>
      </c>
      <c r="E105" s="114"/>
      <c r="F105" s="114"/>
      <c r="G105" s="114"/>
      <c r="H105" s="114"/>
      <c r="I105" s="114"/>
      <c r="J105" s="115">
        <f>J456</f>
        <v>0</v>
      </c>
      <c r="L105" s="112"/>
    </row>
    <row r="106" spans="2:12" s="9" customFormat="1" ht="19.899999999999999" customHeight="1">
      <c r="B106" s="112"/>
      <c r="D106" s="113" t="s">
        <v>295</v>
      </c>
      <c r="E106" s="114"/>
      <c r="F106" s="114"/>
      <c r="G106" s="114"/>
      <c r="H106" s="114"/>
      <c r="I106" s="114"/>
      <c r="J106" s="115">
        <f>J464</f>
        <v>0</v>
      </c>
      <c r="L106" s="112"/>
    </row>
    <row r="107" spans="2:12" s="8" customFormat="1" ht="24.95" customHeight="1">
      <c r="B107" s="108"/>
      <c r="D107" s="109" t="s">
        <v>297</v>
      </c>
      <c r="E107" s="110"/>
      <c r="F107" s="110"/>
      <c r="G107" s="110"/>
      <c r="H107" s="110"/>
      <c r="I107" s="110"/>
      <c r="J107" s="111">
        <f>J466</f>
        <v>0</v>
      </c>
      <c r="L107" s="108"/>
    </row>
    <row r="108" spans="2:12" s="9" customFormat="1" ht="19.899999999999999" customHeight="1">
      <c r="B108" s="112"/>
      <c r="D108" s="113" t="s">
        <v>1150</v>
      </c>
      <c r="E108" s="114"/>
      <c r="F108" s="114"/>
      <c r="G108" s="114"/>
      <c r="H108" s="114"/>
      <c r="I108" s="114"/>
      <c r="J108" s="115">
        <f>J467</f>
        <v>0</v>
      </c>
      <c r="L108" s="112"/>
    </row>
    <row r="109" spans="2:12" s="9" customFormat="1" ht="19.899999999999999" customHeight="1">
      <c r="B109" s="112"/>
      <c r="D109" s="113" t="s">
        <v>301</v>
      </c>
      <c r="E109" s="114"/>
      <c r="F109" s="114"/>
      <c r="G109" s="114"/>
      <c r="H109" s="114"/>
      <c r="I109" s="114"/>
      <c r="J109" s="115">
        <f>J471</f>
        <v>0</v>
      </c>
      <c r="L109" s="112"/>
    </row>
    <row r="110" spans="2:12" s="1" customFormat="1" ht="21.75" customHeight="1">
      <c r="B110" s="32"/>
      <c r="L110" s="32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20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20" s="1" customFormat="1" ht="24.95" customHeight="1">
      <c r="B116" s="32"/>
      <c r="C116" s="20" t="s">
        <v>135</v>
      </c>
      <c r="L116" s="32"/>
    </row>
    <row r="117" spans="2:20" s="1" customFormat="1" ht="6.95" customHeight="1">
      <c r="B117" s="32"/>
      <c r="L117" s="32"/>
    </row>
    <row r="118" spans="2:20" s="1" customFormat="1" ht="12" customHeight="1">
      <c r="B118" s="32"/>
      <c r="C118" s="26" t="s">
        <v>16</v>
      </c>
      <c r="L118" s="32"/>
    </row>
    <row r="119" spans="2:20" s="1" customFormat="1" ht="16.5" customHeight="1">
      <c r="B119" s="32"/>
      <c r="E119" s="246" t="str">
        <f>E7</f>
        <v>02.060 Opatření v úseku Brantice, OHO, dílčí stavba 02.061 Jez Brantice, stavba č. 5882</v>
      </c>
      <c r="F119" s="247"/>
      <c r="G119" s="247"/>
      <c r="H119" s="247"/>
      <c r="L119" s="32"/>
    </row>
    <row r="120" spans="2:20" s="1" customFormat="1" ht="12" customHeight="1">
      <c r="B120" s="32"/>
      <c r="C120" s="26" t="s">
        <v>123</v>
      </c>
      <c r="L120" s="32"/>
    </row>
    <row r="121" spans="2:20" s="1" customFormat="1" ht="16.5" customHeight="1">
      <c r="B121" s="32"/>
      <c r="E121" s="208" t="str">
        <f>E9</f>
        <v>SO 05 - Úprava koryta</v>
      </c>
      <c r="F121" s="248"/>
      <c r="G121" s="248"/>
      <c r="H121" s="248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6" t="s">
        <v>21</v>
      </c>
      <c r="F123" s="24" t="str">
        <f>F12</f>
        <v>Krnov</v>
      </c>
      <c r="I123" s="26" t="s">
        <v>23</v>
      </c>
      <c r="J123" s="52" t="str">
        <f>IF(J12="","",J12)</f>
        <v>15. 6. 2022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6" t="s">
        <v>27</v>
      </c>
      <c r="F125" s="24" t="str">
        <f>E15</f>
        <v>Povodí Odry, státní podnik</v>
      </c>
      <c r="I125" s="26" t="s">
        <v>33</v>
      </c>
      <c r="J125" s="30" t="str">
        <f>E21</f>
        <v xml:space="preserve"> </v>
      </c>
      <c r="L125" s="32"/>
    </row>
    <row r="126" spans="2:20" s="1" customFormat="1" ht="25.7" customHeight="1">
      <c r="B126" s="32"/>
      <c r="C126" s="26" t="s">
        <v>31</v>
      </c>
      <c r="F126" s="24" t="str">
        <f>IF(E18="","",E18)</f>
        <v>Vyplň údaj</v>
      </c>
      <c r="I126" s="26" t="s">
        <v>36</v>
      </c>
      <c r="J126" s="30" t="str">
        <f>E24</f>
        <v>Ing. Michal Jendruščák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6"/>
      <c r="C128" s="117" t="s">
        <v>136</v>
      </c>
      <c r="D128" s="118" t="s">
        <v>64</v>
      </c>
      <c r="E128" s="118" t="s">
        <v>60</v>
      </c>
      <c r="F128" s="118" t="s">
        <v>61</v>
      </c>
      <c r="G128" s="118" t="s">
        <v>137</v>
      </c>
      <c r="H128" s="118" t="s">
        <v>138</v>
      </c>
      <c r="I128" s="118" t="s">
        <v>139</v>
      </c>
      <c r="J128" s="118" t="s">
        <v>127</v>
      </c>
      <c r="K128" s="119" t="s">
        <v>140</v>
      </c>
      <c r="L128" s="116"/>
      <c r="M128" s="59" t="s">
        <v>1</v>
      </c>
      <c r="N128" s="60" t="s">
        <v>43</v>
      </c>
      <c r="O128" s="60" t="s">
        <v>141</v>
      </c>
      <c r="P128" s="60" t="s">
        <v>142</v>
      </c>
      <c r="Q128" s="60" t="s">
        <v>143</v>
      </c>
      <c r="R128" s="60" t="s">
        <v>144</v>
      </c>
      <c r="S128" s="60" t="s">
        <v>145</v>
      </c>
      <c r="T128" s="61" t="s">
        <v>146</v>
      </c>
    </row>
    <row r="129" spans="2:65" s="1" customFormat="1" ht="22.9" customHeight="1">
      <c r="B129" s="32"/>
      <c r="C129" s="64" t="s">
        <v>147</v>
      </c>
      <c r="J129" s="120">
        <f>BK129</f>
        <v>0</v>
      </c>
      <c r="L129" s="32"/>
      <c r="M129" s="62"/>
      <c r="N129" s="53"/>
      <c r="O129" s="53"/>
      <c r="P129" s="121">
        <f>P130+P466</f>
        <v>0</v>
      </c>
      <c r="Q129" s="53"/>
      <c r="R129" s="121">
        <f>R130+R466</f>
        <v>6723.8197713999998</v>
      </c>
      <c r="S129" s="53"/>
      <c r="T129" s="122">
        <f>T130+T466</f>
        <v>387.72558500000002</v>
      </c>
      <c r="AT129" s="16" t="s">
        <v>78</v>
      </c>
      <c r="AU129" s="16" t="s">
        <v>129</v>
      </c>
      <c r="BK129" s="123">
        <f>BK130+BK466</f>
        <v>0</v>
      </c>
    </row>
    <row r="130" spans="2:65" s="11" customFormat="1" ht="25.9" customHeight="1">
      <c r="B130" s="124"/>
      <c r="D130" s="125" t="s">
        <v>78</v>
      </c>
      <c r="E130" s="126" t="s">
        <v>304</v>
      </c>
      <c r="F130" s="126" t="s">
        <v>305</v>
      </c>
      <c r="I130" s="127"/>
      <c r="J130" s="128">
        <f>BK130</f>
        <v>0</v>
      </c>
      <c r="L130" s="124"/>
      <c r="M130" s="129"/>
      <c r="P130" s="130">
        <f>P131+P275+P282+P325+P354+P371+P415+P456+P464</f>
        <v>0</v>
      </c>
      <c r="R130" s="130">
        <f>R131+R275+R282+R325+R354+R371+R415+R456+R464</f>
        <v>6722.2595964000002</v>
      </c>
      <c r="T130" s="131">
        <f>T131+T275+T282+T325+T354+T371+T415+T456+T464</f>
        <v>387.18158500000004</v>
      </c>
      <c r="AR130" s="125" t="s">
        <v>86</v>
      </c>
      <c r="AT130" s="132" t="s">
        <v>78</v>
      </c>
      <c r="AU130" s="132" t="s">
        <v>79</v>
      </c>
      <c r="AY130" s="125" t="s">
        <v>151</v>
      </c>
      <c r="BK130" s="133">
        <f>BK131+BK275+BK282+BK325+BK354+BK371+BK415+BK456+BK464</f>
        <v>0</v>
      </c>
    </row>
    <row r="131" spans="2:65" s="11" customFormat="1" ht="22.9" customHeight="1">
      <c r="B131" s="124"/>
      <c r="D131" s="125" t="s">
        <v>78</v>
      </c>
      <c r="E131" s="134" t="s">
        <v>86</v>
      </c>
      <c r="F131" s="134" t="s">
        <v>306</v>
      </c>
      <c r="I131" s="127"/>
      <c r="J131" s="135">
        <f>BK131</f>
        <v>0</v>
      </c>
      <c r="L131" s="124"/>
      <c r="M131" s="129"/>
      <c r="P131" s="130">
        <f>SUM(P132:P274)</f>
        <v>0</v>
      </c>
      <c r="R131" s="130">
        <f>SUM(R132:R274)</f>
        <v>270.72400000000005</v>
      </c>
      <c r="T131" s="131">
        <f>SUM(T132:T274)</f>
        <v>72.570000000000007</v>
      </c>
      <c r="AR131" s="125" t="s">
        <v>86</v>
      </c>
      <c r="AT131" s="132" t="s">
        <v>78</v>
      </c>
      <c r="AU131" s="132" t="s">
        <v>86</v>
      </c>
      <c r="AY131" s="125" t="s">
        <v>151</v>
      </c>
      <c r="BK131" s="133">
        <f>SUM(BK132:BK274)</f>
        <v>0</v>
      </c>
    </row>
    <row r="132" spans="2:65" s="1" customFormat="1" ht="16.5" customHeight="1">
      <c r="B132" s="136"/>
      <c r="C132" s="137" t="s">
        <v>86</v>
      </c>
      <c r="D132" s="137" t="s">
        <v>154</v>
      </c>
      <c r="E132" s="138" t="s">
        <v>3040</v>
      </c>
      <c r="F132" s="139" t="s">
        <v>3041</v>
      </c>
      <c r="G132" s="140" t="s">
        <v>363</v>
      </c>
      <c r="H132" s="141">
        <v>711</v>
      </c>
      <c r="I132" s="142"/>
      <c r="J132" s="143">
        <f>ROUND(I132*H132,2)</f>
        <v>0</v>
      </c>
      <c r="K132" s="139" t="s">
        <v>310</v>
      </c>
      <c r="L132" s="32"/>
      <c r="M132" s="144" t="s">
        <v>1</v>
      </c>
      <c r="N132" s="145" t="s">
        <v>44</v>
      </c>
      <c r="P132" s="146">
        <f>O132*H132</f>
        <v>0</v>
      </c>
      <c r="Q132" s="146">
        <v>3.0000000000000001E-5</v>
      </c>
      <c r="R132" s="146">
        <f>Q132*H132</f>
        <v>2.1330000000000002E-2</v>
      </c>
      <c r="S132" s="146">
        <v>0</v>
      </c>
      <c r="T132" s="147">
        <f>S132*H132</f>
        <v>0</v>
      </c>
      <c r="AR132" s="148" t="s">
        <v>158</v>
      </c>
      <c r="AT132" s="148" t="s">
        <v>154</v>
      </c>
      <c r="AU132" s="148" t="s">
        <v>89</v>
      </c>
      <c r="AY132" s="16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86</v>
      </c>
      <c r="BK132" s="149">
        <f>ROUND(I132*H132,2)</f>
        <v>0</v>
      </c>
      <c r="BL132" s="16" t="s">
        <v>158</v>
      </c>
      <c r="BM132" s="148" t="s">
        <v>3042</v>
      </c>
    </row>
    <row r="133" spans="2:65" s="1" customFormat="1" ht="21.75" customHeight="1">
      <c r="B133" s="136"/>
      <c r="C133" s="137" t="s">
        <v>89</v>
      </c>
      <c r="D133" s="137" t="s">
        <v>154</v>
      </c>
      <c r="E133" s="138" t="s">
        <v>3043</v>
      </c>
      <c r="F133" s="139" t="s">
        <v>3044</v>
      </c>
      <c r="G133" s="140" t="s">
        <v>363</v>
      </c>
      <c r="H133" s="141">
        <v>711</v>
      </c>
      <c r="I133" s="142"/>
      <c r="J133" s="143">
        <f>ROUND(I133*H133,2)</f>
        <v>0</v>
      </c>
      <c r="K133" s="139" t="s">
        <v>310</v>
      </c>
      <c r="L133" s="32"/>
      <c r="M133" s="144" t="s">
        <v>1</v>
      </c>
      <c r="N133" s="145" t="s">
        <v>44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158</v>
      </c>
      <c r="AT133" s="148" t="s">
        <v>154</v>
      </c>
      <c r="AU133" s="148" t="s">
        <v>89</v>
      </c>
      <c r="AY133" s="16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86</v>
      </c>
      <c r="BK133" s="149">
        <f>ROUND(I133*H133,2)</f>
        <v>0</v>
      </c>
      <c r="BL133" s="16" t="s">
        <v>158</v>
      </c>
      <c r="BM133" s="148" t="s">
        <v>3045</v>
      </c>
    </row>
    <row r="134" spans="2:65" s="12" customFormat="1" ht="11.25">
      <c r="B134" s="160"/>
      <c r="D134" s="150" t="s">
        <v>312</v>
      </c>
      <c r="E134" s="161" t="s">
        <v>1</v>
      </c>
      <c r="F134" s="162" t="s">
        <v>3046</v>
      </c>
      <c r="H134" s="163">
        <v>711</v>
      </c>
      <c r="I134" s="164"/>
      <c r="L134" s="160"/>
      <c r="M134" s="165"/>
      <c r="T134" s="166"/>
      <c r="AT134" s="161" t="s">
        <v>312</v>
      </c>
      <c r="AU134" s="161" t="s">
        <v>89</v>
      </c>
      <c r="AV134" s="12" t="s">
        <v>89</v>
      </c>
      <c r="AW134" s="12" t="s">
        <v>35</v>
      </c>
      <c r="AX134" s="12" t="s">
        <v>86</v>
      </c>
      <c r="AY134" s="161" t="s">
        <v>151</v>
      </c>
    </row>
    <row r="135" spans="2:65" s="1" customFormat="1" ht="16.5" customHeight="1">
      <c r="B135" s="136"/>
      <c r="C135" s="137" t="s">
        <v>163</v>
      </c>
      <c r="D135" s="137" t="s">
        <v>154</v>
      </c>
      <c r="E135" s="138" t="s">
        <v>3047</v>
      </c>
      <c r="F135" s="139" t="s">
        <v>3048</v>
      </c>
      <c r="G135" s="140" t="s">
        <v>354</v>
      </c>
      <c r="H135" s="141">
        <v>110</v>
      </c>
      <c r="I135" s="142"/>
      <c r="J135" s="143">
        <f>ROUND(I135*H135,2)</f>
        <v>0</v>
      </c>
      <c r="K135" s="139" t="s">
        <v>310</v>
      </c>
      <c r="L135" s="32"/>
      <c r="M135" s="144" t="s">
        <v>1</v>
      </c>
      <c r="N135" s="145" t="s">
        <v>44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158</v>
      </c>
      <c r="AT135" s="148" t="s">
        <v>154</v>
      </c>
      <c r="AU135" s="148" t="s">
        <v>89</v>
      </c>
      <c r="AY135" s="16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86</v>
      </c>
      <c r="BK135" s="149">
        <f>ROUND(I135*H135,2)</f>
        <v>0</v>
      </c>
      <c r="BL135" s="16" t="s">
        <v>158</v>
      </c>
      <c r="BM135" s="148" t="s">
        <v>3049</v>
      </c>
    </row>
    <row r="136" spans="2:65" s="12" customFormat="1" ht="11.25">
      <c r="B136" s="160"/>
      <c r="D136" s="150" t="s">
        <v>312</v>
      </c>
      <c r="E136" s="161" t="s">
        <v>1</v>
      </c>
      <c r="F136" s="162" t="s">
        <v>3050</v>
      </c>
      <c r="H136" s="163">
        <v>110</v>
      </c>
      <c r="I136" s="164"/>
      <c r="L136" s="160"/>
      <c r="M136" s="165"/>
      <c r="T136" s="166"/>
      <c r="AT136" s="161" t="s">
        <v>312</v>
      </c>
      <c r="AU136" s="161" t="s">
        <v>89</v>
      </c>
      <c r="AV136" s="12" t="s">
        <v>89</v>
      </c>
      <c r="AW136" s="12" t="s">
        <v>35</v>
      </c>
      <c r="AX136" s="12" t="s">
        <v>86</v>
      </c>
      <c r="AY136" s="161" t="s">
        <v>151</v>
      </c>
    </row>
    <row r="137" spans="2:65" s="1" customFormat="1" ht="16.5" customHeight="1">
      <c r="B137" s="136"/>
      <c r="C137" s="137" t="s">
        <v>158</v>
      </c>
      <c r="D137" s="137" t="s">
        <v>154</v>
      </c>
      <c r="E137" s="138" t="s">
        <v>3051</v>
      </c>
      <c r="F137" s="139" t="s">
        <v>3052</v>
      </c>
      <c r="G137" s="140" t="s">
        <v>354</v>
      </c>
      <c r="H137" s="141">
        <v>53</v>
      </c>
      <c r="I137" s="142"/>
      <c r="J137" s="143">
        <f>ROUND(I137*H137,2)</f>
        <v>0</v>
      </c>
      <c r="K137" s="139" t="s">
        <v>310</v>
      </c>
      <c r="L137" s="32"/>
      <c r="M137" s="144" t="s">
        <v>1</v>
      </c>
      <c r="N137" s="145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158</v>
      </c>
      <c r="AT137" s="148" t="s">
        <v>154</v>
      </c>
      <c r="AU137" s="148" t="s">
        <v>89</v>
      </c>
      <c r="AY137" s="16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6" t="s">
        <v>86</v>
      </c>
      <c r="BK137" s="149">
        <f>ROUND(I137*H137,2)</f>
        <v>0</v>
      </c>
      <c r="BL137" s="16" t="s">
        <v>158</v>
      </c>
      <c r="BM137" s="148" t="s">
        <v>3053</v>
      </c>
    </row>
    <row r="138" spans="2:65" s="12" customFormat="1" ht="11.25">
      <c r="B138" s="160"/>
      <c r="D138" s="150" t="s">
        <v>312</v>
      </c>
      <c r="E138" s="161" t="s">
        <v>1</v>
      </c>
      <c r="F138" s="162" t="s">
        <v>3054</v>
      </c>
      <c r="H138" s="163">
        <v>53</v>
      </c>
      <c r="I138" s="164"/>
      <c r="L138" s="160"/>
      <c r="M138" s="165"/>
      <c r="T138" s="166"/>
      <c r="AT138" s="161" t="s">
        <v>312</v>
      </c>
      <c r="AU138" s="161" t="s">
        <v>89</v>
      </c>
      <c r="AV138" s="12" t="s">
        <v>89</v>
      </c>
      <c r="AW138" s="12" t="s">
        <v>35</v>
      </c>
      <c r="AX138" s="12" t="s">
        <v>86</v>
      </c>
      <c r="AY138" s="161" t="s">
        <v>151</v>
      </c>
    </row>
    <row r="139" spans="2:65" s="1" customFormat="1" ht="16.5" customHeight="1">
      <c r="B139" s="136"/>
      <c r="C139" s="137" t="s">
        <v>150</v>
      </c>
      <c r="D139" s="137" t="s">
        <v>154</v>
      </c>
      <c r="E139" s="138" t="s">
        <v>3055</v>
      </c>
      <c r="F139" s="139" t="s">
        <v>3056</v>
      </c>
      <c r="G139" s="140" t="s">
        <v>354</v>
      </c>
      <c r="H139" s="141">
        <v>24</v>
      </c>
      <c r="I139" s="142"/>
      <c r="J139" s="143">
        <f>ROUND(I139*H139,2)</f>
        <v>0</v>
      </c>
      <c r="K139" s="139" t="s">
        <v>310</v>
      </c>
      <c r="L139" s="32"/>
      <c r="M139" s="144" t="s">
        <v>1</v>
      </c>
      <c r="N139" s="145" t="s">
        <v>44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158</v>
      </c>
      <c r="AT139" s="148" t="s">
        <v>154</v>
      </c>
      <c r="AU139" s="148" t="s">
        <v>89</v>
      </c>
      <c r="AY139" s="16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6" t="s">
        <v>86</v>
      </c>
      <c r="BK139" s="149">
        <f>ROUND(I139*H139,2)</f>
        <v>0</v>
      </c>
      <c r="BL139" s="16" t="s">
        <v>158</v>
      </c>
      <c r="BM139" s="148" t="s">
        <v>3057</v>
      </c>
    </row>
    <row r="140" spans="2:65" s="12" customFormat="1" ht="11.25">
      <c r="B140" s="160"/>
      <c r="D140" s="150" t="s">
        <v>312</v>
      </c>
      <c r="E140" s="161" t="s">
        <v>1</v>
      </c>
      <c r="F140" s="162" t="s">
        <v>3058</v>
      </c>
      <c r="H140" s="163">
        <v>24</v>
      </c>
      <c r="I140" s="164"/>
      <c r="L140" s="160"/>
      <c r="M140" s="165"/>
      <c r="T140" s="166"/>
      <c r="AT140" s="161" t="s">
        <v>312</v>
      </c>
      <c r="AU140" s="161" t="s">
        <v>89</v>
      </c>
      <c r="AV140" s="12" t="s">
        <v>89</v>
      </c>
      <c r="AW140" s="12" t="s">
        <v>35</v>
      </c>
      <c r="AX140" s="12" t="s">
        <v>86</v>
      </c>
      <c r="AY140" s="161" t="s">
        <v>151</v>
      </c>
    </row>
    <row r="141" spans="2:65" s="1" customFormat="1" ht="16.5" customHeight="1">
      <c r="B141" s="136"/>
      <c r="C141" s="137" t="s">
        <v>175</v>
      </c>
      <c r="D141" s="137" t="s">
        <v>154</v>
      </c>
      <c r="E141" s="138" t="s">
        <v>3059</v>
      </c>
      <c r="F141" s="139" t="s">
        <v>3060</v>
      </c>
      <c r="G141" s="140" t="s">
        <v>354</v>
      </c>
      <c r="H141" s="141">
        <v>6</v>
      </c>
      <c r="I141" s="142"/>
      <c r="J141" s="143">
        <f>ROUND(I141*H141,2)</f>
        <v>0</v>
      </c>
      <c r="K141" s="139" t="s">
        <v>310</v>
      </c>
      <c r="L141" s="32"/>
      <c r="M141" s="144" t="s">
        <v>1</v>
      </c>
      <c r="N141" s="145" t="s">
        <v>44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158</v>
      </c>
      <c r="AT141" s="148" t="s">
        <v>154</v>
      </c>
      <c r="AU141" s="148" t="s">
        <v>89</v>
      </c>
      <c r="AY141" s="16" t="s">
        <v>151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6" t="s">
        <v>86</v>
      </c>
      <c r="BK141" s="149">
        <f>ROUND(I141*H141,2)</f>
        <v>0</v>
      </c>
      <c r="BL141" s="16" t="s">
        <v>158</v>
      </c>
      <c r="BM141" s="148" t="s">
        <v>3061</v>
      </c>
    </row>
    <row r="142" spans="2:65" s="12" customFormat="1" ht="11.25">
      <c r="B142" s="160"/>
      <c r="D142" s="150" t="s">
        <v>312</v>
      </c>
      <c r="E142" s="161" t="s">
        <v>1</v>
      </c>
      <c r="F142" s="162" t="s">
        <v>3062</v>
      </c>
      <c r="H142" s="163">
        <v>6</v>
      </c>
      <c r="I142" s="164"/>
      <c r="L142" s="160"/>
      <c r="M142" s="165"/>
      <c r="T142" s="166"/>
      <c r="AT142" s="161" t="s">
        <v>312</v>
      </c>
      <c r="AU142" s="161" t="s">
        <v>89</v>
      </c>
      <c r="AV142" s="12" t="s">
        <v>89</v>
      </c>
      <c r="AW142" s="12" t="s">
        <v>35</v>
      </c>
      <c r="AX142" s="12" t="s">
        <v>86</v>
      </c>
      <c r="AY142" s="161" t="s">
        <v>151</v>
      </c>
    </row>
    <row r="143" spans="2:65" s="1" customFormat="1" ht="16.5" customHeight="1">
      <c r="B143" s="136"/>
      <c r="C143" s="137" t="s">
        <v>179</v>
      </c>
      <c r="D143" s="137" t="s">
        <v>154</v>
      </c>
      <c r="E143" s="138" t="s">
        <v>3063</v>
      </c>
      <c r="F143" s="139" t="s">
        <v>3064</v>
      </c>
      <c r="G143" s="140" t="s">
        <v>354</v>
      </c>
      <c r="H143" s="141">
        <v>5</v>
      </c>
      <c r="I143" s="142"/>
      <c r="J143" s="143">
        <f>ROUND(I143*H143,2)</f>
        <v>0</v>
      </c>
      <c r="K143" s="139" t="s">
        <v>310</v>
      </c>
      <c r="L143" s="32"/>
      <c r="M143" s="144" t="s">
        <v>1</v>
      </c>
      <c r="N143" s="145" t="s">
        <v>44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158</v>
      </c>
      <c r="AT143" s="148" t="s">
        <v>154</v>
      </c>
      <c r="AU143" s="148" t="s">
        <v>89</v>
      </c>
      <c r="AY143" s="16" t="s">
        <v>151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6" t="s">
        <v>86</v>
      </c>
      <c r="BK143" s="149">
        <f>ROUND(I143*H143,2)</f>
        <v>0</v>
      </c>
      <c r="BL143" s="16" t="s">
        <v>158</v>
      </c>
      <c r="BM143" s="148" t="s">
        <v>3065</v>
      </c>
    </row>
    <row r="144" spans="2:65" s="1" customFormat="1" ht="16.5" customHeight="1">
      <c r="B144" s="136"/>
      <c r="C144" s="137" t="s">
        <v>183</v>
      </c>
      <c r="D144" s="137" t="s">
        <v>154</v>
      </c>
      <c r="E144" s="138" t="s">
        <v>3066</v>
      </c>
      <c r="F144" s="139" t="s">
        <v>3067</v>
      </c>
      <c r="G144" s="140" t="s">
        <v>354</v>
      </c>
      <c r="H144" s="141">
        <v>1</v>
      </c>
      <c r="I144" s="142"/>
      <c r="J144" s="143">
        <f>ROUND(I144*H144,2)</f>
        <v>0</v>
      </c>
      <c r="K144" s="139" t="s">
        <v>310</v>
      </c>
      <c r="L144" s="32"/>
      <c r="M144" s="144" t="s">
        <v>1</v>
      </c>
      <c r="N144" s="145" t="s">
        <v>44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158</v>
      </c>
      <c r="AT144" s="148" t="s">
        <v>154</v>
      </c>
      <c r="AU144" s="148" t="s">
        <v>89</v>
      </c>
      <c r="AY144" s="16" t="s">
        <v>151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6" t="s">
        <v>86</v>
      </c>
      <c r="BK144" s="149">
        <f>ROUND(I144*H144,2)</f>
        <v>0</v>
      </c>
      <c r="BL144" s="16" t="s">
        <v>158</v>
      </c>
      <c r="BM144" s="148" t="s">
        <v>3068</v>
      </c>
    </row>
    <row r="145" spans="2:65" s="1" customFormat="1" ht="16.5" customHeight="1">
      <c r="B145" s="136"/>
      <c r="C145" s="137" t="s">
        <v>187</v>
      </c>
      <c r="D145" s="137" t="s">
        <v>154</v>
      </c>
      <c r="E145" s="138" t="s">
        <v>3069</v>
      </c>
      <c r="F145" s="139" t="s">
        <v>3070</v>
      </c>
      <c r="G145" s="140" t="s">
        <v>354</v>
      </c>
      <c r="H145" s="141">
        <v>199</v>
      </c>
      <c r="I145" s="142"/>
      <c r="J145" s="143">
        <f>ROUND(I145*H145,2)</f>
        <v>0</v>
      </c>
      <c r="K145" s="139" t="s">
        <v>310</v>
      </c>
      <c r="L145" s="32"/>
      <c r="M145" s="144" t="s">
        <v>1</v>
      </c>
      <c r="N145" s="145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86</v>
      </c>
      <c r="BK145" s="149">
        <f>ROUND(I145*H145,2)</f>
        <v>0</v>
      </c>
      <c r="BL145" s="16" t="s">
        <v>158</v>
      </c>
      <c r="BM145" s="148" t="s">
        <v>3071</v>
      </c>
    </row>
    <row r="146" spans="2:65" s="12" customFormat="1" ht="11.25">
      <c r="B146" s="160"/>
      <c r="D146" s="150" t="s">
        <v>312</v>
      </c>
      <c r="E146" s="161" t="s">
        <v>1</v>
      </c>
      <c r="F146" s="162" t="s">
        <v>3072</v>
      </c>
      <c r="H146" s="163">
        <v>199</v>
      </c>
      <c r="I146" s="164"/>
      <c r="L146" s="160"/>
      <c r="M146" s="165"/>
      <c r="T146" s="166"/>
      <c r="AT146" s="161" t="s">
        <v>312</v>
      </c>
      <c r="AU146" s="161" t="s">
        <v>89</v>
      </c>
      <c r="AV146" s="12" t="s">
        <v>89</v>
      </c>
      <c r="AW146" s="12" t="s">
        <v>35</v>
      </c>
      <c r="AX146" s="12" t="s">
        <v>86</v>
      </c>
      <c r="AY146" s="161" t="s">
        <v>151</v>
      </c>
    </row>
    <row r="147" spans="2:65" s="1" customFormat="1" ht="16.5" customHeight="1">
      <c r="B147" s="136"/>
      <c r="C147" s="137" t="s">
        <v>191</v>
      </c>
      <c r="D147" s="137" t="s">
        <v>154</v>
      </c>
      <c r="E147" s="138" t="s">
        <v>3073</v>
      </c>
      <c r="F147" s="139" t="s">
        <v>3074</v>
      </c>
      <c r="G147" s="140" t="s">
        <v>354</v>
      </c>
      <c r="H147" s="141">
        <v>55</v>
      </c>
      <c r="I147" s="142"/>
      <c r="J147" s="143">
        <f>ROUND(I147*H147,2)</f>
        <v>0</v>
      </c>
      <c r="K147" s="139" t="s">
        <v>310</v>
      </c>
      <c r="L147" s="32"/>
      <c r="M147" s="144" t="s">
        <v>1</v>
      </c>
      <c r="N147" s="145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158</v>
      </c>
      <c r="AT147" s="148" t="s">
        <v>154</v>
      </c>
      <c r="AU147" s="148" t="s">
        <v>89</v>
      </c>
      <c r="AY147" s="16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86</v>
      </c>
      <c r="BK147" s="149">
        <f>ROUND(I147*H147,2)</f>
        <v>0</v>
      </c>
      <c r="BL147" s="16" t="s">
        <v>158</v>
      </c>
      <c r="BM147" s="148" t="s">
        <v>3075</v>
      </c>
    </row>
    <row r="148" spans="2:65" s="12" customFormat="1" ht="11.25">
      <c r="B148" s="160"/>
      <c r="D148" s="150" t="s">
        <v>312</v>
      </c>
      <c r="E148" s="161" t="s">
        <v>1</v>
      </c>
      <c r="F148" s="162" t="s">
        <v>3076</v>
      </c>
      <c r="H148" s="163">
        <v>55</v>
      </c>
      <c r="I148" s="164"/>
      <c r="L148" s="160"/>
      <c r="M148" s="165"/>
      <c r="T148" s="166"/>
      <c r="AT148" s="161" t="s">
        <v>312</v>
      </c>
      <c r="AU148" s="161" t="s">
        <v>89</v>
      </c>
      <c r="AV148" s="12" t="s">
        <v>89</v>
      </c>
      <c r="AW148" s="12" t="s">
        <v>35</v>
      </c>
      <c r="AX148" s="12" t="s">
        <v>86</v>
      </c>
      <c r="AY148" s="161" t="s">
        <v>151</v>
      </c>
    </row>
    <row r="149" spans="2:65" s="1" customFormat="1" ht="16.5" customHeight="1">
      <c r="B149" s="136"/>
      <c r="C149" s="137" t="s">
        <v>195</v>
      </c>
      <c r="D149" s="137" t="s">
        <v>154</v>
      </c>
      <c r="E149" s="138" t="s">
        <v>3077</v>
      </c>
      <c r="F149" s="139" t="s">
        <v>3078</v>
      </c>
      <c r="G149" s="140" t="s">
        <v>354</v>
      </c>
      <c r="H149" s="141">
        <v>24</v>
      </c>
      <c r="I149" s="142"/>
      <c r="J149" s="143">
        <f>ROUND(I149*H149,2)</f>
        <v>0</v>
      </c>
      <c r="K149" s="139" t="s">
        <v>310</v>
      </c>
      <c r="L149" s="32"/>
      <c r="M149" s="144" t="s">
        <v>1</v>
      </c>
      <c r="N149" s="145" t="s">
        <v>44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158</v>
      </c>
      <c r="AT149" s="148" t="s">
        <v>154</v>
      </c>
      <c r="AU149" s="148" t="s">
        <v>89</v>
      </c>
      <c r="AY149" s="16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6" t="s">
        <v>86</v>
      </c>
      <c r="BK149" s="149">
        <f>ROUND(I149*H149,2)</f>
        <v>0</v>
      </c>
      <c r="BL149" s="16" t="s">
        <v>158</v>
      </c>
      <c r="BM149" s="148" t="s">
        <v>3079</v>
      </c>
    </row>
    <row r="150" spans="2:65" s="12" customFormat="1" ht="11.25">
      <c r="B150" s="160"/>
      <c r="D150" s="150" t="s">
        <v>312</v>
      </c>
      <c r="E150" s="161" t="s">
        <v>1</v>
      </c>
      <c r="F150" s="162" t="s">
        <v>3080</v>
      </c>
      <c r="H150" s="163">
        <v>24</v>
      </c>
      <c r="I150" s="164"/>
      <c r="L150" s="160"/>
      <c r="M150" s="165"/>
      <c r="T150" s="166"/>
      <c r="AT150" s="161" t="s">
        <v>312</v>
      </c>
      <c r="AU150" s="161" t="s">
        <v>89</v>
      </c>
      <c r="AV150" s="12" t="s">
        <v>89</v>
      </c>
      <c r="AW150" s="12" t="s">
        <v>35</v>
      </c>
      <c r="AX150" s="12" t="s">
        <v>86</v>
      </c>
      <c r="AY150" s="161" t="s">
        <v>151</v>
      </c>
    </row>
    <row r="151" spans="2:65" s="1" customFormat="1" ht="16.5" customHeight="1">
      <c r="B151" s="136"/>
      <c r="C151" s="137" t="s">
        <v>8</v>
      </c>
      <c r="D151" s="137" t="s">
        <v>154</v>
      </c>
      <c r="E151" s="138" t="s">
        <v>3081</v>
      </c>
      <c r="F151" s="139" t="s">
        <v>3082</v>
      </c>
      <c r="G151" s="140" t="s">
        <v>354</v>
      </c>
      <c r="H151" s="141">
        <v>18</v>
      </c>
      <c r="I151" s="142"/>
      <c r="J151" s="143">
        <f>ROUND(I151*H151,2)</f>
        <v>0</v>
      </c>
      <c r="K151" s="139" t="s">
        <v>310</v>
      </c>
      <c r="L151" s="32"/>
      <c r="M151" s="144" t="s">
        <v>1</v>
      </c>
      <c r="N151" s="145" t="s">
        <v>44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158</v>
      </c>
      <c r="AT151" s="148" t="s">
        <v>154</v>
      </c>
      <c r="AU151" s="148" t="s">
        <v>89</v>
      </c>
      <c r="AY151" s="16" t="s">
        <v>151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86</v>
      </c>
      <c r="BK151" s="149">
        <f>ROUND(I151*H151,2)</f>
        <v>0</v>
      </c>
      <c r="BL151" s="16" t="s">
        <v>158</v>
      </c>
      <c r="BM151" s="148" t="s">
        <v>3083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3084</v>
      </c>
      <c r="H152" s="163">
        <v>18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86</v>
      </c>
      <c r="AY152" s="161" t="s">
        <v>151</v>
      </c>
    </row>
    <row r="153" spans="2:65" s="1" customFormat="1" ht="16.5" customHeight="1">
      <c r="B153" s="136"/>
      <c r="C153" s="137" t="s">
        <v>204</v>
      </c>
      <c r="D153" s="137" t="s">
        <v>154</v>
      </c>
      <c r="E153" s="138" t="s">
        <v>3085</v>
      </c>
      <c r="F153" s="139" t="s">
        <v>3086</v>
      </c>
      <c r="G153" s="140" t="s">
        <v>354</v>
      </c>
      <c r="H153" s="141">
        <v>8</v>
      </c>
      <c r="I153" s="142"/>
      <c r="J153" s="143">
        <f>ROUND(I153*H153,2)</f>
        <v>0</v>
      </c>
      <c r="K153" s="139" t="s">
        <v>310</v>
      </c>
      <c r="L153" s="32"/>
      <c r="M153" s="144" t="s">
        <v>1</v>
      </c>
      <c r="N153" s="145" t="s">
        <v>44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154</v>
      </c>
      <c r="AU153" s="148" t="s">
        <v>89</v>
      </c>
      <c r="AY153" s="16" t="s">
        <v>151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6" t="s">
        <v>86</v>
      </c>
      <c r="BK153" s="149">
        <f>ROUND(I153*H153,2)</f>
        <v>0</v>
      </c>
      <c r="BL153" s="16" t="s">
        <v>158</v>
      </c>
      <c r="BM153" s="148" t="s">
        <v>3087</v>
      </c>
    </row>
    <row r="154" spans="2:65" s="12" customFormat="1" ht="11.25">
      <c r="B154" s="160"/>
      <c r="D154" s="150" t="s">
        <v>312</v>
      </c>
      <c r="E154" s="161" t="s">
        <v>1</v>
      </c>
      <c r="F154" s="162" t="s">
        <v>3088</v>
      </c>
      <c r="H154" s="163">
        <v>8</v>
      </c>
      <c r="I154" s="164"/>
      <c r="L154" s="160"/>
      <c r="M154" s="165"/>
      <c r="T154" s="166"/>
      <c r="AT154" s="161" t="s">
        <v>312</v>
      </c>
      <c r="AU154" s="161" t="s">
        <v>89</v>
      </c>
      <c r="AV154" s="12" t="s">
        <v>89</v>
      </c>
      <c r="AW154" s="12" t="s">
        <v>35</v>
      </c>
      <c r="AX154" s="12" t="s">
        <v>86</v>
      </c>
      <c r="AY154" s="161" t="s">
        <v>151</v>
      </c>
    </row>
    <row r="155" spans="2:65" s="1" customFormat="1" ht="16.5" customHeight="1">
      <c r="B155" s="136"/>
      <c r="C155" s="137" t="s">
        <v>208</v>
      </c>
      <c r="D155" s="137" t="s">
        <v>154</v>
      </c>
      <c r="E155" s="138" t="s">
        <v>314</v>
      </c>
      <c r="F155" s="139" t="s">
        <v>315</v>
      </c>
      <c r="G155" s="140" t="s">
        <v>316</v>
      </c>
      <c r="H155" s="141">
        <v>3300</v>
      </c>
      <c r="I155" s="142"/>
      <c r="J155" s="143">
        <f>ROUND(I155*H155,2)</f>
        <v>0</v>
      </c>
      <c r="K155" s="139" t="s">
        <v>310</v>
      </c>
      <c r="L155" s="32"/>
      <c r="M155" s="144" t="s">
        <v>1</v>
      </c>
      <c r="N155" s="145" t="s">
        <v>44</v>
      </c>
      <c r="P155" s="146">
        <f>O155*H155</f>
        <v>0</v>
      </c>
      <c r="Q155" s="146">
        <v>3.0000000000000001E-5</v>
      </c>
      <c r="R155" s="146">
        <f>Q155*H155</f>
        <v>9.9000000000000005E-2</v>
      </c>
      <c r="S155" s="146">
        <v>0</v>
      </c>
      <c r="T155" s="147">
        <f>S155*H155</f>
        <v>0</v>
      </c>
      <c r="AR155" s="148" t="s">
        <v>158</v>
      </c>
      <c r="AT155" s="148" t="s">
        <v>154</v>
      </c>
      <c r="AU155" s="148" t="s">
        <v>89</v>
      </c>
      <c r="AY155" s="16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6" t="s">
        <v>86</v>
      </c>
      <c r="BK155" s="149">
        <f>ROUND(I155*H155,2)</f>
        <v>0</v>
      </c>
      <c r="BL155" s="16" t="s">
        <v>158</v>
      </c>
      <c r="BM155" s="148" t="s">
        <v>3089</v>
      </c>
    </row>
    <row r="156" spans="2:65" s="12" customFormat="1" ht="11.25">
      <c r="B156" s="160"/>
      <c r="D156" s="150" t="s">
        <v>312</v>
      </c>
      <c r="E156" s="161" t="s">
        <v>1</v>
      </c>
      <c r="F156" s="162" t="s">
        <v>3090</v>
      </c>
      <c r="H156" s="163">
        <v>3000</v>
      </c>
      <c r="I156" s="164"/>
      <c r="L156" s="160"/>
      <c r="M156" s="165"/>
      <c r="T156" s="166"/>
      <c r="AT156" s="161" t="s">
        <v>312</v>
      </c>
      <c r="AU156" s="161" t="s">
        <v>89</v>
      </c>
      <c r="AV156" s="12" t="s">
        <v>89</v>
      </c>
      <c r="AW156" s="12" t="s">
        <v>35</v>
      </c>
      <c r="AX156" s="12" t="s">
        <v>79</v>
      </c>
      <c r="AY156" s="161" t="s">
        <v>151</v>
      </c>
    </row>
    <row r="157" spans="2:65" s="12" customFormat="1" ht="11.25">
      <c r="B157" s="160"/>
      <c r="D157" s="150" t="s">
        <v>312</v>
      </c>
      <c r="E157" s="161" t="s">
        <v>1</v>
      </c>
      <c r="F157" s="162" t="s">
        <v>3091</v>
      </c>
      <c r="H157" s="163">
        <v>300</v>
      </c>
      <c r="I157" s="164"/>
      <c r="L157" s="160"/>
      <c r="M157" s="165"/>
      <c r="T157" s="166"/>
      <c r="AT157" s="161" t="s">
        <v>312</v>
      </c>
      <c r="AU157" s="161" t="s">
        <v>89</v>
      </c>
      <c r="AV157" s="12" t="s">
        <v>89</v>
      </c>
      <c r="AW157" s="12" t="s">
        <v>35</v>
      </c>
      <c r="AX157" s="12" t="s">
        <v>79</v>
      </c>
      <c r="AY157" s="161" t="s">
        <v>151</v>
      </c>
    </row>
    <row r="158" spans="2:65" s="13" customFormat="1" ht="11.25">
      <c r="B158" s="167"/>
      <c r="D158" s="150" t="s">
        <v>312</v>
      </c>
      <c r="E158" s="168" t="s">
        <v>1</v>
      </c>
      <c r="F158" s="169" t="s">
        <v>320</v>
      </c>
      <c r="H158" s="170">
        <v>3300</v>
      </c>
      <c r="I158" s="171"/>
      <c r="L158" s="167"/>
      <c r="M158" s="172"/>
      <c r="T158" s="173"/>
      <c r="AT158" s="168" t="s">
        <v>312</v>
      </c>
      <c r="AU158" s="168" t="s">
        <v>89</v>
      </c>
      <c r="AV158" s="13" t="s">
        <v>158</v>
      </c>
      <c r="AW158" s="13" t="s">
        <v>35</v>
      </c>
      <c r="AX158" s="13" t="s">
        <v>86</v>
      </c>
      <c r="AY158" s="168" t="s">
        <v>151</v>
      </c>
    </row>
    <row r="159" spans="2:65" s="1" customFormat="1" ht="16.5" customHeight="1">
      <c r="B159" s="136"/>
      <c r="C159" s="137" t="s">
        <v>212</v>
      </c>
      <c r="D159" s="137" t="s">
        <v>154</v>
      </c>
      <c r="E159" s="138" t="s">
        <v>321</v>
      </c>
      <c r="F159" s="139" t="s">
        <v>322</v>
      </c>
      <c r="G159" s="140" t="s">
        <v>323</v>
      </c>
      <c r="H159" s="141">
        <v>360</v>
      </c>
      <c r="I159" s="142"/>
      <c r="J159" s="143">
        <f>ROUND(I159*H159,2)</f>
        <v>0</v>
      </c>
      <c r="K159" s="139" t="s">
        <v>310</v>
      </c>
      <c r="L159" s="32"/>
      <c r="M159" s="144" t="s">
        <v>1</v>
      </c>
      <c r="N159" s="145" t="s">
        <v>44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158</v>
      </c>
      <c r="AT159" s="148" t="s">
        <v>154</v>
      </c>
      <c r="AU159" s="148" t="s">
        <v>89</v>
      </c>
      <c r="AY159" s="16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86</v>
      </c>
      <c r="BK159" s="149">
        <f>ROUND(I159*H159,2)</f>
        <v>0</v>
      </c>
      <c r="BL159" s="16" t="s">
        <v>158</v>
      </c>
      <c r="BM159" s="148" t="s">
        <v>3092</v>
      </c>
    </row>
    <row r="160" spans="2:65" s="12" customFormat="1" ht="11.25">
      <c r="B160" s="160"/>
      <c r="D160" s="150" t="s">
        <v>312</v>
      </c>
      <c r="E160" s="161" t="s">
        <v>1</v>
      </c>
      <c r="F160" s="162" t="s">
        <v>325</v>
      </c>
      <c r="H160" s="163">
        <v>360</v>
      </c>
      <c r="I160" s="164"/>
      <c r="L160" s="160"/>
      <c r="M160" s="165"/>
      <c r="T160" s="166"/>
      <c r="AT160" s="161" t="s">
        <v>312</v>
      </c>
      <c r="AU160" s="161" t="s">
        <v>89</v>
      </c>
      <c r="AV160" s="12" t="s">
        <v>89</v>
      </c>
      <c r="AW160" s="12" t="s">
        <v>35</v>
      </c>
      <c r="AX160" s="12" t="s">
        <v>86</v>
      </c>
      <c r="AY160" s="161" t="s">
        <v>151</v>
      </c>
    </row>
    <row r="161" spans="2:65" s="1" customFormat="1" ht="21.75" customHeight="1">
      <c r="B161" s="136"/>
      <c r="C161" s="137" t="s">
        <v>216</v>
      </c>
      <c r="D161" s="137" t="s">
        <v>154</v>
      </c>
      <c r="E161" s="138" t="s">
        <v>3093</v>
      </c>
      <c r="F161" s="139" t="s">
        <v>3094</v>
      </c>
      <c r="G161" s="140" t="s">
        <v>309</v>
      </c>
      <c r="H161" s="141">
        <v>23</v>
      </c>
      <c r="I161" s="142"/>
      <c r="J161" s="143">
        <f>ROUND(I161*H161,2)</f>
        <v>0</v>
      </c>
      <c r="K161" s="139" t="s">
        <v>310</v>
      </c>
      <c r="L161" s="32"/>
      <c r="M161" s="144" t="s">
        <v>1</v>
      </c>
      <c r="N161" s="145" t="s">
        <v>44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158</v>
      </c>
      <c r="AT161" s="148" t="s">
        <v>154</v>
      </c>
      <c r="AU161" s="148" t="s">
        <v>89</v>
      </c>
      <c r="AY161" s="16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6" t="s">
        <v>86</v>
      </c>
      <c r="BK161" s="149">
        <f>ROUND(I161*H161,2)</f>
        <v>0</v>
      </c>
      <c r="BL161" s="16" t="s">
        <v>158</v>
      </c>
      <c r="BM161" s="148" t="s">
        <v>3095</v>
      </c>
    </row>
    <row r="162" spans="2:65" s="12" customFormat="1" ht="11.25">
      <c r="B162" s="160"/>
      <c r="D162" s="150" t="s">
        <v>312</v>
      </c>
      <c r="E162" s="161" t="s">
        <v>1</v>
      </c>
      <c r="F162" s="162" t="s">
        <v>3096</v>
      </c>
      <c r="H162" s="163">
        <v>23</v>
      </c>
      <c r="I162" s="164"/>
      <c r="L162" s="160"/>
      <c r="M162" s="165"/>
      <c r="T162" s="166"/>
      <c r="AT162" s="161" t="s">
        <v>312</v>
      </c>
      <c r="AU162" s="161" t="s">
        <v>89</v>
      </c>
      <c r="AV162" s="12" t="s">
        <v>89</v>
      </c>
      <c r="AW162" s="12" t="s">
        <v>35</v>
      </c>
      <c r="AX162" s="12" t="s">
        <v>86</v>
      </c>
      <c r="AY162" s="161" t="s">
        <v>151</v>
      </c>
    </row>
    <row r="163" spans="2:65" s="1" customFormat="1" ht="16.5" customHeight="1">
      <c r="B163" s="136"/>
      <c r="C163" s="137" t="s">
        <v>220</v>
      </c>
      <c r="D163" s="137" t="s">
        <v>154</v>
      </c>
      <c r="E163" s="138" t="s">
        <v>369</v>
      </c>
      <c r="F163" s="139" t="s">
        <v>370</v>
      </c>
      <c r="G163" s="140" t="s">
        <v>363</v>
      </c>
      <c r="H163" s="141">
        <v>464</v>
      </c>
      <c r="I163" s="142"/>
      <c r="J163" s="143">
        <f>ROUND(I163*H163,2)</f>
        <v>0</v>
      </c>
      <c r="K163" s="139" t="s">
        <v>310</v>
      </c>
      <c r="L163" s="32"/>
      <c r="M163" s="144" t="s">
        <v>1</v>
      </c>
      <c r="N163" s="145" t="s">
        <v>44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158</v>
      </c>
      <c r="AT163" s="148" t="s">
        <v>154</v>
      </c>
      <c r="AU163" s="148" t="s">
        <v>89</v>
      </c>
      <c r="AY163" s="16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6" t="s">
        <v>86</v>
      </c>
      <c r="BK163" s="149">
        <f>ROUND(I163*H163,2)</f>
        <v>0</v>
      </c>
      <c r="BL163" s="16" t="s">
        <v>158</v>
      </c>
      <c r="BM163" s="148" t="s">
        <v>3097</v>
      </c>
    </row>
    <row r="164" spans="2:65" s="12" customFormat="1" ht="11.25">
      <c r="B164" s="160"/>
      <c r="D164" s="150" t="s">
        <v>312</v>
      </c>
      <c r="E164" s="161" t="s">
        <v>1</v>
      </c>
      <c r="F164" s="162" t="s">
        <v>3098</v>
      </c>
      <c r="H164" s="163">
        <v>464</v>
      </c>
      <c r="I164" s="164"/>
      <c r="L164" s="160"/>
      <c r="M164" s="165"/>
      <c r="T164" s="166"/>
      <c r="AT164" s="161" t="s">
        <v>312</v>
      </c>
      <c r="AU164" s="161" t="s">
        <v>89</v>
      </c>
      <c r="AV164" s="12" t="s">
        <v>89</v>
      </c>
      <c r="AW164" s="12" t="s">
        <v>35</v>
      </c>
      <c r="AX164" s="12" t="s">
        <v>86</v>
      </c>
      <c r="AY164" s="161" t="s">
        <v>151</v>
      </c>
    </row>
    <row r="165" spans="2:65" s="1" customFormat="1" ht="16.5" customHeight="1">
      <c r="B165" s="136"/>
      <c r="C165" s="174" t="s">
        <v>224</v>
      </c>
      <c r="D165" s="174" t="s">
        <v>374</v>
      </c>
      <c r="E165" s="175" t="s">
        <v>3099</v>
      </c>
      <c r="F165" s="176" t="s">
        <v>376</v>
      </c>
      <c r="G165" s="177" t="s">
        <v>377</v>
      </c>
      <c r="H165" s="178">
        <v>56.557000000000002</v>
      </c>
      <c r="I165" s="179"/>
      <c r="J165" s="180">
        <f>ROUND(I165*H165,2)</f>
        <v>0</v>
      </c>
      <c r="K165" s="176" t="s">
        <v>1</v>
      </c>
      <c r="L165" s="181"/>
      <c r="M165" s="182" t="s">
        <v>1</v>
      </c>
      <c r="N165" s="183" t="s">
        <v>44</v>
      </c>
      <c r="P165" s="146">
        <f>O165*H165</f>
        <v>0</v>
      </c>
      <c r="Q165" s="146">
        <v>1</v>
      </c>
      <c r="R165" s="146">
        <f>Q165*H165</f>
        <v>56.557000000000002</v>
      </c>
      <c r="S165" s="146">
        <v>0</v>
      </c>
      <c r="T165" s="147">
        <f>S165*H165</f>
        <v>0</v>
      </c>
      <c r="AR165" s="148" t="s">
        <v>183</v>
      </c>
      <c r="AT165" s="148" t="s">
        <v>374</v>
      </c>
      <c r="AU165" s="148" t="s">
        <v>89</v>
      </c>
      <c r="AY165" s="16" t="s">
        <v>151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86</v>
      </c>
      <c r="BK165" s="149">
        <f>ROUND(I165*H165,2)</f>
        <v>0</v>
      </c>
      <c r="BL165" s="16" t="s">
        <v>158</v>
      </c>
      <c r="BM165" s="148" t="s">
        <v>3100</v>
      </c>
    </row>
    <row r="166" spans="2:65" s="12" customFormat="1" ht="11.25">
      <c r="B166" s="160"/>
      <c r="D166" s="150" t="s">
        <v>312</v>
      </c>
      <c r="E166" s="161" t="s">
        <v>1</v>
      </c>
      <c r="F166" s="162" t="s">
        <v>3101</v>
      </c>
      <c r="H166" s="163">
        <v>56.557000000000002</v>
      </c>
      <c r="I166" s="164"/>
      <c r="L166" s="160"/>
      <c r="M166" s="165"/>
      <c r="T166" s="166"/>
      <c r="AT166" s="161" t="s">
        <v>312</v>
      </c>
      <c r="AU166" s="161" t="s">
        <v>89</v>
      </c>
      <c r="AV166" s="12" t="s">
        <v>89</v>
      </c>
      <c r="AW166" s="12" t="s">
        <v>35</v>
      </c>
      <c r="AX166" s="12" t="s">
        <v>86</v>
      </c>
      <c r="AY166" s="161" t="s">
        <v>151</v>
      </c>
    </row>
    <row r="167" spans="2:65" s="1" customFormat="1" ht="21.75" customHeight="1">
      <c r="B167" s="136"/>
      <c r="C167" s="137" t="s">
        <v>229</v>
      </c>
      <c r="D167" s="137" t="s">
        <v>154</v>
      </c>
      <c r="E167" s="138" t="s">
        <v>1189</v>
      </c>
      <c r="F167" s="139" t="s">
        <v>1190</v>
      </c>
      <c r="G167" s="140" t="s">
        <v>363</v>
      </c>
      <c r="H167" s="141">
        <v>464</v>
      </c>
      <c r="I167" s="142"/>
      <c r="J167" s="143">
        <f>ROUND(I167*H167,2)</f>
        <v>0</v>
      </c>
      <c r="K167" s="139" t="s">
        <v>310</v>
      </c>
      <c r="L167" s="32"/>
      <c r="M167" s="144" t="s">
        <v>1</v>
      </c>
      <c r="N167" s="145" t="s">
        <v>44</v>
      </c>
      <c r="P167" s="146">
        <f>O167*H167</f>
        <v>0</v>
      </c>
      <c r="Q167" s="146">
        <v>9.0000000000000006E-5</v>
      </c>
      <c r="R167" s="146">
        <f>Q167*H167</f>
        <v>4.1760000000000005E-2</v>
      </c>
      <c r="S167" s="146">
        <v>0</v>
      </c>
      <c r="T167" s="147">
        <f>S167*H167</f>
        <v>0</v>
      </c>
      <c r="AR167" s="148" t="s">
        <v>158</v>
      </c>
      <c r="AT167" s="148" t="s">
        <v>154</v>
      </c>
      <c r="AU167" s="148" t="s">
        <v>89</v>
      </c>
      <c r="AY167" s="16" t="s">
        <v>151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6" t="s">
        <v>86</v>
      </c>
      <c r="BK167" s="149">
        <f>ROUND(I167*H167,2)</f>
        <v>0</v>
      </c>
      <c r="BL167" s="16" t="s">
        <v>158</v>
      </c>
      <c r="BM167" s="148" t="s">
        <v>3102</v>
      </c>
    </row>
    <row r="168" spans="2:65" s="12" customFormat="1" ht="11.25">
      <c r="B168" s="160"/>
      <c r="D168" s="150" t="s">
        <v>312</v>
      </c>
      <c r="E168" s="161" t="s">
        <v>1</v>
      </c>
      <c r="F168" s="162" t="s">
        <v>3103</v>
      </c>
      <c r="H168" s="163">
        <v>464</v>
      </c>
      <c r="I168" s="164"/>
      <c r="L168" s="160"/>
      <c r="M168" s="165"/>
      <c r="T168" s="166"/>
      <c r="AT168" s="161" t="s">
        <v>312</v>
      </c>
      <c r="AU168" s="161" t="s">
        <v>89</v>
      </c>
      <c r="AV168" s="12" t="s">
        <v>89</v>
      </c>
      <c r="AW168" s="12" t="s">
        <v>35</v>
      </c>
      <c r="AX168" s="12" t="s">
        <v>86</v>
      </c>
      <c r="AY168" s="161" t="s">
        <v>151</v>
      </c>
    </row>
    <row r="169" spans="2:65" s="1" customFormat="1" ht="16.5" customHeight="1">
      <c r="B169" s="136"/>
      <c r="C169" s="137" t="s">
        <v>236</v>
      </c>
      <c r="D169" s="137" t="s">
        <v>154</v>
      </c>
      <c r="E169" s="138" t="s">
        <v>413</v>
      </c>
      <c r="F169" s="139" t="s">
        <v>1193</v>
      </c>
      <c r="G169" s="140" t="s">
        <v>377</v>
      </c>
      <c r="H169" s="141">
        <v>2.1909999999999998</v>
      </c>
      <c r="I169" s="142"/>
      <c r="J169" s="143">
        <f>ROUND(I169*H169,2)</f>
        <v>0</v>
      </c>
      <c r="K169" s="139" t="s">
        <v>1</v>
      </c>
      <c r="L169" s="32"/>
      <c r="M169" s="144" t="s">
        <v>1</v>
      </c>
      <c r="N169" s="145" t="s">
        <v>44</v>
      </c>
      <c r="P169" s="146">
        <f>O169*H169</f>
        <v>0</v>
      </c>
      <c r="Q169" s="146">
        <v>1</v>
      </c>
      <c r="R169" s="146">
        <f>Q169*H169</f>
        <v>2.1909999999999998</v>
      </c>
      <c r="S169" s="146">
        <v>0</v>
      </c>
      <c r="T169" s="147">
        <f>S169*H169</f>
        <v>0</v>
      </c>
      <c r="AR169" s="148" t="s">
        <v>158</v>
      </c>
      <c r="AT169" s="148" t="s">
        <v>154</v>
      </c>
      <c r="AU169" s="148" t="s">
        <v>89</v>
      </c>
      <c r="AY169" s="16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86</v>
      </c>
      <c r="BK169" s="149">
        <f>ROUND(I169*H169,2)</f>
        <v>0</v>
      </c>
      <c r="BL169" s="16" t="s">
        <v>158</v>
      </c>
      <c r="BM169" s="148" t="s">
        <v>3104</v>
      </c>
    </row>
    <row r="170" spans="2:65" s="1" customFormat="1" ht="16.5" customHeight="1">
      <c r="B170" s="136"/>
      <c r="C170" s="137" t="s">
        <v>7</v>
      </c>
      <c r="D170" s="137" t="s">
        <v>154</v>
      </c>
      <c r="E170" s="138" t="s">
        <v>3105</v>
      </c>
      <c r="F170" s="139" t="s">
        <v>3106</v>
      </c>
      <c r="G170" s="140" t="s">
        <v>377</v>
      </c>
      <c r="H170" s="141">
        <v>1.298</v>
      </c>
      <c r="I170" s="142"/>
      <c r="J170" s="143">
        <f>ROUND(I170*H170,2)</f>
        <v>0</v>
      </c>
      <c r="K170" s="139" t="s">
        <v>1</v>
      </c>
      <c r="L170" s="32"/>
      <c r="M170" s="144" t="s">
        <v>1</v>
      </c>
      <c r="N170" s="145" t="s">
        <v>44</v>
      </c>
      <c r="P170" s="146">
        <f>O170*H170</f>
        <v>0</v>
      </c>
      <c r="Q170" s="146">
        <v>1</v>
      </c>
      <c r="R170" s="146">
        <f>Q170*H170</f>
        <v>1.298</v>
      </c>
      <c r="S170" s="146">
        <v>0</v>
      </c>
      <c r="T170" s="147">
        <f>S170*H170</f>
        <v>0</v>
      </c>
      <c r="AR170" s="148" t="s">
        <v>158</v>
      </c>
      <c r="AT170" s="148" t="s">
        <v>154</v>
      </c>
      <c r="AU170" s="148" t="s">
        <v>89</v>
      </c>
      <c r="AY170" s="16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6" t="s">
        <v>86</v>
      </c>
      <c r="BK170" s="149">
        <f>ROUND(I170*H170,2)</f>
        <v>0</v>
      </c>
      <c r="BL170" s="16" t="s">
        <v>158</v>
      </c>
      <c r="BM170" s="148" t="s">
        <v>3107</v>
      </c>
    </row>
    <row r="171" spans="2:65" s="1" customFormat="1" ht="16.5" customHeight="1">
      <c r="B171" s="136"/>
      <c r="C171" s="137" t="s">
        <v>245</v>
      </c>
      <c r="D171" s="137" t="s">
        <v>154</v>
      </c>
      <c r="E171" s="138" t="s">
        <v>501</v>
      </c>
      <c r="F171" s="139" t="s">
        <v>502</v>
      </c>
      <c r="G171" s="140" t="s">
        <v>377</v>
      </c>
      <c r="H171" s="141">
        <v>14504</v>
      </c>
      <c r="I171" s="142"/>
      <c r="J171" s="143">
        <f>ROUND(I171*H171,2)</f>
        <v>0</v>
      </c>
      <c r="K171" s="139" t="s">
        <v>310</v>
      </c>
      <c r="L171" s="32"/>
      <c r="M171" s="144" t="s">
        <v>1</v>
      </c>
      <c r="N171" s="145" t="s">
        <v>44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158</v>
      </c>
      <c r="AT171" s="148" t="s">
        <v>154</v>
      </c>
      <c r="AU171" s="148" t="s">
        <v>89</v>
      </c>
      <c r="AY171" s="16" t="s">
        <v>151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6" t="s">
        <v>86</v>
      </c>
      <c r="BK171" s="149">
        <f>ROUND(I171*H171,2)</f>
        <v>0</v>
      </c>
      <c r="BL171" s="16" t="s">
        <v>158</v>
      </c>
      <c r="BM171" s="148" t="s">
        <v>3108</v>
      </c>
    </row>
    <row r="172" spans="2:65" s="12" customFormat="1" ht="11.25">
      <c r="B172" s="160"/>
      <c r="D172" s="150" t="s">
        <v>312</v>
      </c>
      <c r="E172" s="161" t="s">
        <v>1</v>
      </c>
      <c r="F172" s="162" t="s">
        <v>3109</v>
      </c>
      <c r="H172" s="163">
        <v>14504</v>
      </c>
      <c r="I172" s="164"/>
      <c r="L172" s="160"/>
      <c r="M172" s="165"/>
      <c r="T172" s="166"/>
      <c r="AT172" s="161" t="s">
        <v>312</v>
      </c>
      <c r="AU172" s="161" t="s">
        <v>89</v>
      </c>
      <c r="AV172" s="12" t="s">
        <v>89</v>
      </c>
      <c r="AW172" s="12" t="s">
        <v>35</v>
      </c>
      <c r="AX172" s="12" t="s">
        <v>86</v>
      </c>
      <c r="AY172" s="161" t="s">
        <v>151</v>
      </c>
    </row>
    <row r="173" spans="2:65" s="1" customFormat="1" ht="16.5" customHeight="1">
      <c r="B173" s="136"/>
      <c r="C173" s="137" t="s">
        <v>251</v>
      </c>
      <c r="D173" s="137" t="s">
        <v>154</v>
      </c>
      <c r="E173" s="138" t="s">
        <v>506</v>
      </c>
      <c r="F173" s="139" t="s">
        <v>507</v>
      </c>
      <c r="G173" s="140" t="s">
        <v>309</v>
      </c>
      <c r="H173" s="141">
        <v>7252</v>
      </c>
      <c r="I173" s="142"/>
      <c r="J173" s="143">
        <f>ROUND(I173*H173,2)</f>
        <v>0</v>
      </c>
      <c r="K173" s="139" t="s">
        <v>310</v>
      </c>
      <c r="L173" s="32"/>
      <c r="M173" s="144" t="s">
        <v>1</v>
      </c>
      <c r="N173" s="145" t="s">
        <v>44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158</v>
      </c>
      <c r="AT173" s="148" t="s">
        <v>154</v>
      </c>
      <c r="AU173" s="148" t="s">
        <v>89</v>
      </c>
      <c r="AY173" s="16" t="s">
        <v>151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86</v>
      </c>
      <c r="BK173" s="149">
        <f>ROUND(I173*H173,2)</f>
        <v>0</v>
      </c>
      <c r="BL173" s="16" t="s">
        <v>158</v>
      </c>
      <c r="BM173" s="148" t="s">
        <v>3110</v>
      </c>
    </row>
    <row r="174" spans="2:65" s="1" customFormat="1" ht="16.5" customHeight="1">
      <c r="B174" s="136"/>
      <c r="C174" s="137" t="s">
        <v>255</v>
      </c>
      <c r="D174" s="137" t="s">
        <v>154</v>
      </c>
      <c r="E174" s="138" t="s">
        <v>3111</v>
      </c>
      <c r="F174" s="139" t="s">
        <v>3112</v>
      </c>
      <c r="G174" s="140" t="s">
        <v>354</v>
      </c>
      <c r="H174" s="141">
        <v>14</v>
      </c>
      <c r="I174" s="142"/>
      <c r="J174" s="143">
        <f>ROUND(I174*H174,2)</f>
        <v>0</v>
      </c>
      <c r="K174" s="139" t="s">
        <v>1</v>
      </c>
      <c r="L174" s="32"/>
      <c r="M174" s="144" t="s">
        <v>1</v>
      </c>
      <c r="N174" s="145" t="s">
        <v>44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158</v>
      </c>
      <c r="AT174" s="148" t="s">
        <v>154</v>
      </c>
      <c r="AU174" s="148" t="s">
        <v>89</v>
      </c>
      <c r="AY174" s="16" t="s">
        <v>151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6" t="s">
        <v>86</v>
      </c>
      <c r="BK174" s="149">
        <f>ROUND(I174*H174,2)</f>
        <v>0</v>
      </c>
      <c r="BL174" s="16" t="s">
        <v>158</v>
      </c>
      <c r="BM174" s="148" t="s">
        <v>3113</v>
      </c>
    </row>
    <row r="175" spans="2:65" s="1" customFormat="1" ht="21.75" customHeight="1">
      <c r="B175" s="136"/>
      <c r="C175" s="137" t="s">
        <v>259</v>
      </c>
      <c r="D175" s="137" t="s">
        <v>154</v>
      </c>
      <c r="E175" s="138" t="s">
        <v>3114</v>
      </c>
      <c r="F175" s="139" t="s">
        <v>3115</v>
      </c>
      <c r="G175" s="140" t="s">
        <v>363</v>
      </c>
      <c r="H175" s="141">
        <v>118</v>
      </c>
      <c r="I175" s="142"/>
      <c r="J175" s="143">
        <f>ROUND(I175*H175,2)</f>
        <v>0</v>
      </c>
      <c r="K175" s="139" t="s">
        <v>310</v>
      </c>
      <c r="L175" s="32"/>
      <c r="M175" s="144" t="s">
        <v>1</v>
      </c>
      <c r="N175" s="145" t="s">
        <v>44</v>
      </c>
      <c r="P175" s="146">
        <f>O175*H175</f>
        <v>0</v>
      </c>
      <c r="Q175" s="146">
        <v>0</v>
      </c>
      <c r="R175" s="146">
        <f>Q175*H175</f>
        <v>0</v>
      </c>
      <c r="S175" s="146">
        <v>0.28999999999999998</v>
      </c>
      <c r="T175" s="147">
        <f>S175*H175</f>
        <v>34.22</v>
      </c>
      <c r="AR175" s="148" t="s">
        <v>158</v>
      </c>
      <c r="AT175" s="148" t="s">
        <v>154</v>
      </c>
      <c r="AU175" s="148" t="s">
        <v>89</v>
      </c>
      <c r="AY175" s="16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86</v>
      </c>
      <c r="BK175" s="149">
        <f>ROUND(I175*H175,2)</f>
        <v>0</v>
      </c>
      <c r="BL175" s="16" t="s">
        <v>158</v>
      </c>
      <c r="BM175" s="148" t="s">
        <v>3116</v>
      </c>
    </row>
    <row r="176" spans="2:65" s="1" customFormat="1" ht="19.5">
      <c r="B176" s="32"/>
      <c r="D176" s="150" t="s">
        <v>167</v>
      </c>
      <c r="F176" s="151" t="s">
        <v>3117</v>
      </c>
      <c r="I176" s="152"/>
      <c r="L176" s="32"/>
      <c r="M176" s="153"/>
      <c r="T176" s="56"/>
      <c r="AT176" s="16" t="s">
        <v>167</v>
      </c>
      <c r="AU176" s="16" t="s">
        <v>89</v>
      </c>
    </row>
    <row r="177" spans="2:65" s="12" customFormat="1" ht="11.25">
      <c r="B177" s="160"/>
      <c r="D177" s="150" t="s">
        <v>312</v>
      </c>
      <c r="E177" s="161" t="s">
        <v>1</v>
      </c>
      <c r="F177" s="162" t="s">
        <v>3118</v>
      </c>
      <c r="H177" s="163">
        <v>118</v>
      </c>
      <c r="I177" s="164"/>
      <c r="L177" s="160"/>
      <c r="M177" s="165"/>
      <c r="T177" s="166"/>
      <c r="AT177" s="161" t="s">
        <v>312</v>
      </c>
      <c r="AU177" s="161" t="s">
        <v>89</v>
      </c>
      <c r="AV177" s="12" t="s">
        <v>89</v>
      </c>
      <c r="AW177" s="12" t="s">
        <v>35</v>
      </c>
      <c r="AX177" s="12" t="s">
        <v>86</v>
      </c>
      <c r="AY177" s="161" t="s">
        <v>151</v>
      </c>
    </row>
    <row r="178" spans="2:65" s="1" customFormat="1" ht="21.75" customHeight="1">
      <c r="B178" s="136"/>
      <c r="C178" s="137" t="s">
        <v>265</v>
      </c>
      <c r="D178" s="137" t="s">
        <v>154</v>
      </c>
      <c r="E178" s="138" t="s">
        <v>3119</v>
      </c>
      <c r="F178" s="139" t="s">
        <v>3120</v>
      </c>
      <c r="G178" s="140" t="s">
        <v>363</v>
      </c>
      <c r="H178" s="141">
        <v>118</v>
      </c>
      <c r="I178" s="142"/>
      <c r="J178" s="143">
        <f>ROUND(I178*H178,2)</f>
        <v>0</v>
      </c>
      <c r="K178" s="139" t="s">
        <v>310</v>
      </c>
      <c r="L178" s="32"/>
      <c r="M178" s="144" t="s">
        <v>1</v>
      </c>
      <c r="N178" s="145" t="s">
        <v>44</v>
      </c>
      <c r="P178" s="146">
        <f>O178*H178</f>
        <v>0</v>
      </c>
      <c r="Q178" s="146">
        <v>3.0000000000000001E-5</v>
      </c>
      <c r="R178" s="146">
        <f>Q178*H178</f>
        <v>3.5400000000000002E-3</v>
      </c>
      <c r="S178" s="146">
        <v>6.9000000000000006E-2</v>
      </c>
      <c r="T178" s="147">
        <f>S178*H178</f>
        <v>8.1420000000000012</v>
      </c>
      <c r="AR178" s="148" t="s">
        <v>158</v>
      </c>
      <c r="AT178" s="148" t="s">
        <v>154</v>
      </c>
      <c r="AU178" s="148" t="s">
        <v>89</v>
      </c>
      <c r="AY178" s="16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86</v>
      </c>
      <c r="BK178" s="149">
        <f>ROUND(I178*H178,2)</f>
        <v>0</v>
      </c>
      <c r="BL178" s="16" t="s">
        <v>158</v>
      </c>
      <c r="BM178" s="148" t="s">
        <v>3121</v>
      </c>
    </row>
    <row r="179" spans="2:65" s="12" customFormat="1" ht="11.25">
      <c r="B179" s="160"/>
      <c r="D179" s="150" t="s">
        <v>312</v>
      </c>
      <c r="E179" s="161" t="s">
        <v>1</v>
      </c>
      <c r="F179" s="162" t="s">
        <v>3118</v>
      </c>
      <c r="H179" s="163">
        <v>118</v>
      </c>
      <c r="I179" s="164"/>
      <c r="L179" s="160"/>
      <c r="M179" s="165"/>
      <c r="T179" s="166"/>
      <c r="AT179" s="161" t="s">
        <v>312</v>
      </c>
      <c r="AU179" s="161" t="s">
        <v>89</v>
      </c>
      <c r="AV179" s="12" t="s">
        <v>89</v>
      </c>
      <c r="AW179" s="12" t="s">
        <v>35</v>
      </c>
      <c r="AX179" s="12" t="s">
        <v>86</v>
      </c>
      <c r="AY179" s="161" t="s">
        <v>151</v>
      </c>
    </row>
    <row r="180" spans="2:65" s="1" customFormat="1" ht="16.5" customHeight="1">
      <c r="B180" s="136"/>
      <c r="C180" s="137" t="s">
        <v>269</v>
      </c>
      <c r="D180" s="137" t="s">
        <v>154</v>
      </c>
      <c r="E180" s="138" t="s">
        <v>3122</v>
      </c>
      <c r="F180" s="139" t="s">
        <v>3123</v>
      </c>
      <c r="G180" s="140" t="s">
        <v>363</v>
      </c>
      <c r="H180" s="141">
        <v>118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1.1E-4</v>
      </c>
      <c r="R180" s="146">
        <f>Q180*H180</f>
        <v>1.298E-2</v>
      </c>
      <c r="S180" s="146">
        <v>0.25600000000000001</v>
      </c>
      <c r="T180" s="147">
        <f>S180*H180</f>
        <v>30.208000000000002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3124</v>
      </c>
    </row>
    <row r="181" spans="2:65" s="12" customFormat="1" ht="11.25">
      <c r="B181" s="160"/>
      <c r="D181" s="150" t="s">
        <v>312</v>
      </c>
      <c r="E181" s="161" t="s">
        <v>1</v>
      </c>
      <c r="F181" s="162" t="s">
        <v>3125</v>
      </c>
      <c r="H181" s="163">
        <v>118</v>
      </c>
      <c r="I181" s="164"/>
      <c r="L181" s="160"/>
      <c r="M181" s="165"/>
      <c r="T181" s="166"/>
      <c r="AT181" s="161" t="s">
        <v>312</v>
      </c>
      <c r="AU181" s="161" t="s">
        <v>89</v>
      </c>
      <c r="AV181" s="12" t="s">
        <v>89</v>
      </c>
      <c r="AW181" s="12" t="s">
        <v>35</v>
      </c>
      <c r="AX181" s="12" t="s">
        <v>86</v>
      </c>
      <c r="AY181" s="161" t="s">
        <v>151</v>
      </c>
    </row>
    <row r="182" spans="2:65" s="1" customFormat="1" ht="16.5" customHeight="1">
      <c r="B182" s="136"/>
      <c r="C182" s="137" t="s">
        <v>273</v>
      </c>
      <c r="D182" s="137" t="s">
        <v>154</v>
      </c>
      <c r="E182" s="138" t="s">
        <v>307</v>
      </c>
      <c r="F182" s="139" t="s">
        <v>308</v>
      </c>
      <c r="G182" s="140" t="s">
        <v>309</v>
      </c>
      <c r="H182" s="141">
        <v>827</v>
      </c>
      <c r="I182" s="142"/>
      <c r="J182" s="143">
        <f>ROUND(I182*H182,2)</f>
        <v>0</v>
      </c>
      <c r="K182" s="139" t="s">
        <v>310</v>
      </c>
      <c r="L182" s="32"/>
      <c r="M182" s="144" t="s">
        <v>1</v>
      </c>
      <c r="N182" s="145" t="s">
        <v>44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158</v>
      </c>
      <c r="AT182" s="148" t="s">
        <v>154</v>
      </c>
      <c r="AU182" s="148" t="s">
        <v>89</v>
      </c>
      <c r="AY182" s="16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86</v>
      </c>
      <c r="BK182" s="149">
        <f>ROUND(I182*H182,2)</f>
        <v>0</v>
      </c>
      <c r="BL182" s="16" t="s">
        <v>158</v>
      </c>
      <c r="BM182" s="148" t="s">
        <v>3126</v>
      </c>
    </row>
    <row r="183" spans="2:65" s="12" customFormat="1" ht="11.25">
      <c r="B183" s="160"/>
      <c r="D183" s="150" t="s">
        <v>312</v>
      </c>
      <c r="E183" s="161" t="s">
        <v>1</v>
      </c>
      <c r="F183" s="162" t="s">
        <v>3127</v>
      </c>
      <c r="H183" s="163">
        <v>827</v>
      </c>
      <c r="I183" s="164"/>
      <c r="L183" s="160"/>
      <c r="M183" s="165"/>
      <c r="T183" s="166"/>
      <c r="AT183" s="161" t="s">
        <v>312</v>
      </c>
      <c r="AU183" s="161" t="s">
        <v>89</v>
      </c>
      <c r="AV183" s="12" t="s">
        <v>89</v>
      </c>
      <c r="AW183" s="12" t="s">
        <v>35</v>
      </c>
      <c r="AX183" s="12" t="s">
        <v>86</v>
      </c>
      <c r="AY183" s="161" t="s">
        <v>151</v>
      </c>
    </row>
    <row r="184" spans="2:65" s="1" customFormat="1" ht="16.5" customHeight="1">
      <c r="B184" s="136"/>
      <c r="C184" s="137" t="s">
        <v>277</v>
      </c>
      <c r="D184" s="137" t="s">
        <v>154</v>
      </c>
      <c r="E184" s="138" t="s">
        <v>2154</v>
      </c>
      <c r="F184" s="139" t="s">
        <v>2155</v>
      </c>
      <c r="G184" s="140" t="s">
        <v>363</v>
      </c>
      <c r="H184" s="141">
        <v>2565</v>
      </c>
      <c r="I184" s="142"/>
      <c r="J184" s="143">
        <f>ROUND(I184*H184,2)</f>
        <v>0</v>
      </c>
      <c r="K184" s="139" t="s">
        <v>310</v>
      </c>
      <c r="L184" s="32"/>
      <c r="M184" s="144" t="s">
        <v>1</v>
      </c>
      <c r="N184" s="145" t="s">
        <v>44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158</v>
      </c>
      <c r="AT184" s="148" t="s">
        <v>154</v>
      </c>
      <c r="AU184" s="148" t="s">
        <v>89</v>
      </c>
      <c r="AY184" s="16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6" t="s">
        <v>86</v>
      </c>
      <c r="BK184" s="149">
        <f>ROUND(I184*H184,2)</f>
        <v>0</v>
      </c>
      <c r="BL184" s="16" t="s">
        <v>158</v>
      </c>
      <c r="BM184" s="148" t="s">
        <v>3128</v>
      </c>
    </row>
    <row r="185" spans="2:65" s="12" customFormat="1" ht="11.25">
      <c r="B185" s="160"/>
      <c r="D185" s="150" t="s">
        <v>312</v>
      </c>
      <c r="E185" s="161" t="s">
        <v>1</v>
      </c>
      <c r="F185" s="162" t="s">
        <v>3129</v>
      </c>
      <c r="H185" s="163">
        <v>2565</v>
      </c>
      <c r="I185" s="164"/>
      <c r="L185" s="160"/>
      <c r="M185" s="165"/>
      <c r="T185" s="166"/>
      <c r="AT185" s="161" t="s">
        <v>312</v>
      </c>
      <c r="AU185" s="161" t="s">
        <v>89</v>
      </c>
      <c r="AV185" s="12" t="s">
        <v>89</v>
      </c>
      <c r="AW185" s="12" t="s">
        <v>35</v>
      </c>
      <c r="AX185" s="12" t="s">
        <v>86</v>
      </c>
      <c r="AY185" s="161" t="s">
        <v>151</v>
      </c>
    </row>
    <row r="186" spans="2:65" s="1" customFormat="1" ht="21.75" customHeight="1">
      <c r="B186" s="136"/>
      <c r="C186" s="137" t="s">
        <v>451</v>
      </c>
      <c r="D186" s="137" t="s">
        <v>154</v>
      </c>
      <c r="E186" s="138" t="s">
        <v>330</v>
      </c>
      <c r="F186" s="139" t="s">
        <v>331</v>
      </c>
      <c r="G186" s="140" t="s">
        <v>309</v>
      </c>
      <c r="H186" s="141">
        <v>747</v>
      </c>
      <c r="I186" s="142"/>
      <c r="J186" s="143">
        <f>ROUND(I186*H186,2)</f>
        <v>0</v>
      </c>
      <c r="K186" s="139" t="s">
        <v>310</v>
      </c>
      <c r="L186" s="32"/>
      <c r="M186" s="144" t="s">
        <v>1</v>
      </c>
      <c r="N186" s="145" t="s">
        <v>44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158</v>
      </c>
      <c r="AT186" s="148" t="s">
        <v>154</v>
      </c>
      <c r="AU186" s="148" t="s">
        <v>89</v>
      </c>
      <c r="AY186" s="16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86</v>
      </c>
      <c r="BK186" s="149">
        <f>ROUND(I186*H186,2)</f>
        <v>0</v>
      </c>
      <c r="BL186" s="16" t="s">
        <v>158</v>
      </c>
      <c r="BM186" s="148" t="s">
        <v>3130</v>
      </c>
    </row>
    <row r="187" spans="2:65" s="12" customFormat="1" ht="11.25">
      <c r="B187" s="160"/>
      <c r="D187" s="150" t="s">
        <v>312</v>
      </c>
      <c r="E187" s="161" t="s">
        <v>1</v>
      </c>
      <c r="F187" s="162" t="s">
        <v>3131</v>
      </c>
      <c r="H187" s="163">
        <v>747</v>
      </c>
      <c r="I187" s="164"/>
      <c r="L187" s="160"/>
      <c r="M187" s="165"/>
      <c r="T187" s="166"/>
      <c r="AT187" s="161" t="s">
        <v>312</v>
      </c>
      <c r="AU187" s="161" t="s">
        <v>89</v>
      </c>
      <c r="AV187" s="12" t="s">
        <v>89</v>
      </c>
      <c r="AW187" s="12" t="s">
        <v>35</v>
      </c>
      <c r="AX187" s="12" t="s">
        <v>86</v>
      </c>
      <c r="AY187" s="161" t="s">
        <v>151</v>
      </c>
    </row>
    <row r="188" spans="2:65" s="1" customFormat="1" ht="16.5" customHeight="1">
      <c r="B188" s="136"/>
      <c r="C188" s="137" t="s">
        <v>458</v>
      </c>
      <c r="D188" s="137" t="s">
        <v>154</v>
      </c>
      <c r="E188" s="138" t="s">
        <v>3132</v>
      </c>
      <c r="F188" s="139" t="s">
        <v>3133</v>
      </c>
      <c r="G188" s="140" t="s">
        <v>309</v>
      </c>
      <c r="H188" s="141">
        <v>6404</v>
      </c>
      <c r="I188" s="142"/>
      <c r="J188" s="143">
        <f>ROUND(I188*H188,2)</f>
        <v>0</v>
      </c>
      <c r="K188" s="139" t="s">
        <v>310</v>
      </c>
      <c r="L188" s="32"/>
      <c r="M188" s="144" t="s">
        <v>1</v>
      </c>
      <c r="N188" s="145" t="s">
        <v>44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158</v>
      </c>
      <c r="AT188" s="148" t="s">
        <v>154</v>
      </c>
      <c r="AU188" s="148" t="s">
        <v>89</v>
      </c>
      <c r="AY188" s="16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86</v>
      </c>
      <c r="BK188" s="149">
        <f>ROUND(I188*H188,2)</f>
        <v>0</v>
      </c>
      <c r="BL188" s="16" t="s">
        <v>158</v>
      </c>
      <c r="BM188" s="148" t="s">
        <v>3134</v>
      </c>
    </row>
    <row r="189" spans="2:65" s="12" customFormat="1" ht="11.25">
      <c r="B189" s="160"/>
      <c r="D189" s="150" t="s">
        <v>312</v>
      </c>
      <c r="E189" s="161" t="s">
        <v>1</v>
      </c>
      <c r="F189" s="162" t="s">
        <v>3135</v>
      </c>
      <c r="H189" s="163">
        <v>6404</v>
      </c>
      <c r="I189" s="164"/>
      <c r="L189" s="160"/>
      <c r="M189" s="165"/>
      <c r="T189" s="166"/>
      <c r="AT189" s="161" t="s">
        <v>312</v>
      </c>
      <c r="AU189" s="161" t="s">
        <v>89</v>
      </c>
      <c r="AV189" s="12" t="s">
        <v>89</v>
      </c>
      <c r="AW189" s="12" t="s">
        <v>35</v>
      </c>
      <c r="AX189" s="12" t="s">
        <v>86</v>
      </c>
      <c r="AY189" s="161" t="s">
        <v>151</v>
      </c>
    </row>
    <row r="190" spans="2:65" s="1" customFormat="1" ht="16.5" customHeight="1">
      <c r="B190" s="136"/>
      <c r="C190" s="137" t="s">
        <v>464</v>
      </c>
      <c r="D190" s="137" t="s">
        <v>154</v>
      </c>
      <c r="E190" s="138" t="s">
        <v>335</v>
      </c>
      <c r="F190" s="139" t="s">
        <v>336</v>
      </c>
      <c r="G190" s="140" t="s">
        <v>309</v>
      </c>
      <c r="H190" s="141">
        <v>825</v>
      </c>
      <c r="I190" s="142"/>
      <c r="J190" s="143">
        <f>ROUND(I190*H190,2)</f>
        <v>0</v>
      </c>
      <c r="K190" s="139" t="s">
        <v>310</v>
      </c>
      <c r="L190" s="32"/>
      <c r="M190" s="144" t="s">
        <v>1</v>
      </c>
      <c r="N190" s="145" t="s">
        <v>44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158</v>
      </c>
      <c r="AT190" s="148" t="s">
        <v>154</v>
      </c>
      <c r="AU190" s="148" t="s">
        <v>89</v>
      </c>
      <c r="AY190" s="16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86</v>
      </c>
      <c r="BK190" s="149">
        <f>ROUND(I190*H190,2)</f>
        <v>0</v>
      </c>
      <c r="BL190" s="16" t="s">
        <v>158</v>
      </c>
      <c r="BM190" s="148" t="s">
        <v>3136</v>
      </c>
    </row>
    <row r="191" spans="2:65" s="12" customFormat="1" ht="11.25">
      <c r="B191" s="160"/>
      <c r="D191" s="150" t="s">
        <v>312</v>
      </c>
      <c r="E191" s="161" t="s">
        <v>1</v>
      </c>
      <c r="F191" s="162" t="s">
        <v>3137</v>
      </c>
      <c r="H191" s="163">
        <v>825</v>
      </c>
      <c r="I191" s="164"/>
      <c r="L191" s="160"/>
      <c r="M191" s="165"/>
      <c r="T191" s="166"/>
      <c r="AT191" s="161" t="s">
        <v>312</v>
      </c>
      <c r="AU191" s="161" t="s">
        <v>89</v>
      </c>
      <c r="AV191" s="12" t="s">
        <v>89</v>
      </c>
      <c r="AW191" s="12" t="s">
        <v>35</v>
      </c>
      <c r="AX191" s="12" t="s">
        <v>86</v>
      </c>
      <c r="AY191" s="161" t="s">
        <v>151</v>
      </c>
    </row>
    <row r="192" spans="2:65" s="1" customFormat="1" ht="16.5" customHeight="1">
      <c r="B192" s="136"/>
      <c r="C192" s="137" t="s">
        <v>469</v>
      </c>
      <c r="D192" s="137" t="s">
        <v>154</v>
      </c>
      <c r="E192" s="138" t="s">
        <v>361</v>
      </c>
      <c r="F192" s="139" t="s">
        <v>362</v>
      </c>
      <c r="G192" s="140" t="s">
        <v>363</v>
      </c>
      <c r="H192" s="141">
        <v>464</v>
      </c>
      <c r="I192" s="142"/>
      <c r="J192" s="143">
        <f>ROUND(I192*H192,2)</f>
        <v>0</v>
      </c>
      <c r="K192" s="139" t="s">
        <v>310</v>
      </c>
      <c r="L192" s="32"/>
      <c r="M192" s="144" t="s">
        <v>1</v>
      </c>
      <c r="N192" s="145" t="s">
        <v>44</v>
      </c>
      <c r="P192" s="146">
        <f>O192*H192</f>
        <v>0</v>
      </c>
      <c r="Q192" s="146">
        <v>1.4999999999999999E-4</v>
      </c>
      <c r="R192" s="146">
        <f>Q192*H192</f>
        <v>6.9599999999999995E-2</v>
      </c>
      <c r="S192" s="146">
        <v>0</v>
      </c>
      <c r="T192" s="147">
        <f>S192*H192</f>
        <v>0</v>
      </c>
      <c r="AR192" s="148" t="s">
        <v>158</v>
      </c>
      <c r="AT192" s="148" t="s">
        <v>154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3138</v>
      </c>
    </row>
    <row r="193" spans="2:65" s="12" customFormat="1" ht="11.25">
      <c r="B193" s="160"/>
      <c r="D193" s="150" t="s">
        <v>312</v>
      </c>
      <c r="E193" s="161" t="s">
        <v>1</v>
      </c>
      <c r="F193" s="162" t="s">
        <v>3139</v>
      </c>
      <c r="H193" s="163">
        <v>464</v>
      </c>
      <c r="I193" s="164"/>
      <c r="L193" s="160"/>
      <c r="M193" s="165"/>
      <c r="T193" s="166"/>
      <c r="AT193" s="161" t="s">
        <v>312</v>
      </c>
      <c r="AU193" s="161" t="s">
        <v>89</v>
      </c>
      <c r="AV193" s="12" t="s">
        <v>89</v>
      </c>
      <c r="AW193" s="12" t="s">
        <v>35</v>
      </c>
      <c r="AX193" s="12" t="s">
        <v>86</v>
      </c>
      <c r="AY193" s="161" t="s">
        <v>151</v>
      </c>
    </row>
    <row r="194" spans="2:65" s="1" customFormat="1" ht="16.5" customHeight="1">
      <c r="B194" s="136"/>
      <c r="C194" s="137" t="s">
        <v>477</v>
      </c>
      <c r="D194" s="137" t="s">
        <v>154</v>
      </c>
      <c r="E194" s="138" t="s">
        <v>1559</v>
      </c>
      <c r="F194" s="139" t="s">
        <v>1560</v>
      </c>
      <c r="G194" s="140" t="s">
        <v>309</v>
      </c>
      <c r="H194" s="141">
        <v>6404</v>
      </c>
      <c r="I194" s="142"/>
      <c r="J194" s="143">
        <f>ROUND(I194*H194,2)</f>
        <v>0</v>
      </c>
      <c r="K194" s="139" t="s">
        <v>310</v>
      </c>
      <c r="L194" s="32"/>
      <c r="M194" s="144" t="s">
        <v>1</v>
      </c>
      <c r="N194" s="145" t="s">
        <v>44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158</v>
      </c>
      <c r="AT194" s="148" t="s">
        <v>154</v>
      </c>
      <c r="AU194" s="148" t="s">
        <v>89</v>
      </c>
      <c r="AY194" s="16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86</v>
      </c>
      <c r="BK194" s="149">
        <f>ROUND(I194*H194,2)</f>
        <v>0</v>
      </c>
      <c r="BL194" s="16" t="s">
        <v>158</v>
      </c>
      <c r="BM194" s="148" t="s">
        <v>3140</v>
      </c>
    </row>
    <row r="195" spans="2:65" s="12" customFormat="1" ht="11.25">
      <c r="B195" s="160"/>
      <c r="D195" s="150" t="s">
        <v>312</v>
      </c>
      <c r="E195" s="161" t="s">
        <v>1</v>
      </c>
      <c r="F195" s="162" t="s">
        <v>3141</v>
      </c>
      <c r="H195" s="163">
        <v>6404</v>
      </c>
      <c r="I195" s="164"/>
      <c r="L195" s="160"/>
      <c r="M195" s="165"/>
      <c r="T195" s="166"/>
      <c r="AT195" s="161" t="s">
        <v>312</v>
      </c>
      <c r="AU195" s="161" t="s">
        <v>89</v>
      </c>
      <c r="AV195" s="12" t="s">
        <v>89</v>
      </c>
      <c r="AW195" s="12" t="s">
        <v>35</v>
      </c>
      <c r="AX195" s="12" t="s">
        <v>86</v>
      </c>
      <c r="AY195" s="161" t="s">
        <v>151</v>
      </c>
    </row>
    <row r="196" spans="2:65" s="1" customFormat="1" ht="16.5" customHeight="1">
      <c r="B196" s="136"/>
      <c r="C196" s="137" t="s">
        <v>482</v>
      </c>
      <c r="D196" s="137" t="s">
        <v>154</v>
      </c>
      <c r="E196" s="138" t="s">
        <v>3142</v>
      </c>
      <c r="F196" s="139" t="s">
        <v>3143</v>
      </c>
      <c r="G196" s="140" t="s">
        <v>354</v>
      </c>
      <c r="H196" s="141">
        <v>55</v>
      </c>
      <c r="I196" s="142"/>
      <c r="J196" s="143">
        <f>ROUND(I196*H196,2)</f>
        <v>0</v>
      </c>
      <c r="K196" s="139" t="s">
        <v>310</v>
      </c>
      <c r="L196" s="32"/>
      <c r="M196" s="144" t="s">
        <v>1</v>
      </c>
      <c r="N196" s="145" t="s">
        <v>44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158</v>
      </c>
      <c r="AT196" s="148" t="s">
        <v>154</v>
      </c>
      <c r="AU196" s="148" t="s">
        <v>89</v>
      </c>
      <c r="AY196" s="16" t="s">
        <v>151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6" t="s">
        <v>86</v>
      </c>
      <c r="BK196" s="149">
        <f>ROUND(I196*H196,2)</f>
        <v>0</v>
      </c>
      <c r="BL196" s="16" t="s">
        <v>158</v>
      </c>
      <c r="BM196" s="148" t="s">
        <v>3144</v>
      </c>
    </row>
    <row r="197" spans="2:65" s="12" customFormat="1" ht="11.25">
      <c r="B197" s="160"/>
      <c r="D197" s="150" t="s">
        <v>312</v>
      </c>
      <c r="E197" s="161" t="s">
        <v>1</v>
      </c>
      <c r="F197" s="162" t="s">
        <v>3076</v>
      </c>
      <c r="H197" s="163">
        <v>55</v>
      </c>
      <c r="I197" s="164"/>
      <c r="L197" s="160"/>
      <c r="M197" s="165"/>
      <c r="T197" s="166"/>
      <c r="AT197" s="161" t="s">
        <v>312</v>
      </c>
      <c r="AU197" s="161" t="s">
        <v>89</v>
      </c>
      <c r="AV197" s="12" t="s">
        <v>89</v>
      </c>
      <c r="AW197" s="12" t="s">
        <v>35</v>
      </c>
      <c r="AX197" s="12" t="s">
        <v>86</v>
      </c>
      <c r="AY197" s="161" t="s">
        <v>151</v>
      </c>
    </row>
    <row r="198" spans="2:65" s="1" customFormat="1" ht="16.5" customHeight="1">
      <c r="B198" s="136"/>
      <c r="C198" s="137" t="s">
        <v>487</v>
      </c>
      <c r="D198" s="137" t="s">
        <v>154</v>
      </c>
      <c r="E198" s="138" t="s">
        <v>3145</v>
      </c>
      <c r="F198" s="139" t="s">
        <v>3146</v>
      </c>
      <c r="G198" s="140" t="s">
        <v>354</v>
      </c>
      <c r="H198" s="141">
        <v>24</v>
      </c>
      <c r="I198" s="142"/>
      <c r="J198" s="143">
        <f>ROUND(I198*H198,2)</f>
        <v>0</v>
      </c>
      <c r="K198" s="139" t="s">
        <v>310</v>
      </c>
      <c r="L198" s="32"/>
      <c r="M198" s="144" t="s">
        <v>1</v>
      </c>
      <c r="N198" s="145" t="s">
        <v>44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158</v>
      </c>
      <c r="AT198" s="148" t="s">
        <v>154</v>
      </c>
      <c r="AU198" s="148" t="s">
        <v>89</v>
      </c>
      <c r="AY198" s="16" t="s">
        <v>151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86</v>
      </c>
      <c r="BK198" s="149">
        <f>ROUND(I198*H198,2)</f>
        <v>0</v>
      </c>
      <c r="BL198" s="16" t="s">
        <v>158</v>
      </c>
      <c r="BM198" s="148" t="s">
        <v>3147</v>
      </c>
    </row>
    <row r="199" spans="2:65" s="12" customFormat="1" ht="11.25">
      <c r="B199" s="160"/>
      <c r="D199" s="150" t="s">
        <v>312</v>
      </c>
      <c r="E199" s="161" t="s">
        <v>1</v>
      </c>
      <c r="F199" s="162" t="s">
        <v>3080</v>
      </c>
      <c r="H199" s="163">
        <v>24</v>
      </c>
      <c r="I199" s="164"/>
      <c r="L199" s="160"/>
      <c r="M199" s="165"/>
      <c r="T199" s="166"/>
      <c r="AT199" s="161" t="s">
        <v>312</v>
      </c>
      <c r="AU199" s="161" t="s">
        <v>89</v>
      </c>
      <c r="AV199" s="12" t="s">
        <v>89</v>
      </c>
      <c r="AW199" s="12" t="s">
        <v>35</v>
      </c>
      <c r="AX199" s="12" t="s">
        <v>86</v>
      </c>
      <c r="AY199" s="161" t="s">
        <v>151</v>
      </c>
    </row>
    <row r="200" spans="2:65" s="1" customFormat="1" ht="16.5" customHeight="1">
      <c r="B200" s="136"/>
      <c r="C200" s="137" t="s">
        <v>492</v>
      </c>
      <c r="D200" s="137" t="s">
        <v>154</v>
      </c>
      <c r="E200" s="138" t="s">
        <v>3148</v>
      </c>
      <c r="F200" s="139" t="s">
        <v>3149</v>
      </c>
      <c r="G200" s="140" t="s">
        <v>354</v>
      </c>
      <c r="H200" s="141">
        <v>18</v>
      </c>
      <c r="I200" s="142"/>
      <c r="J200" s="143">
        <f>ROUND(I200*H200,2)</f>
        <v>0</v>
      </c>
      <c r="K200" s="139" t="s">
        <v>310</v>
      </c>
      <c r="L200" s="32"/>
      <c r="M200" s="144" t="s">
        <v>1</v>
      </c>
      <c r="N200" s="145" t="s">
        <v>44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158</v>
      </c>
      <c r="AT200" s="148" t="s">
        <v>154</v>
      </c>
      <c r="AU200" s="148" t="s">
        <v>89</v>
      </c>
      <c r="AY200" s="16" t="s">
        <v>151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6" t="s">
        <v>86</v>
      </c>
      <c r="BK200" s="149">
        <f>ROUND(I200*H200,2)</f>
        <v>0</v>
      </c>
      <c r="BL200" s="16" t="s">
        <v>158</v>
      </c>
      <c r="BM200" s="148" t="s">
        <v>3150</v>
      </c>
    </row>
    <row r="201" spans="2:65" s="12" customFormat="1" ht="11.25">
      <c r="B201" s="160"/>
      <c r="D201" s="150" t="s">
        <v>312</v>
      </c>
      <c r="E201" s="161" t="s">
        <v>1</v>
      </c>
      <c r="F201" s="162" t="s">
        <v>3151</v>
      </c>
      <c r="H201" s="163">
        <v>18</v>
      </c>
      <c r="I201" s="164"/>
      <c r="L201" s="160"/>
      <c r="M201" s="165"/>
      <c r="T201" s="166"/>
      <c r="AT201" s="161" t="s">
        <v>312</v>
      </c>
      <c r="AU201" s="161" t="s">
        <v>89</v>
      </c>
      <c r="AV201" s="12" t="s">
        <v>89</v>
      </c>
      <c r="AW201" s="12" t="s">
        <v>35</v>
      </c>
      <c r="AX201" s="12" t="s">
        <v>86</v>
      </c>
      <c r="AY201" s="161" t="s">
        <v>151</v>
      </c>
    </row>
    <row r="202" spans="2:65" s="1" customFormat="1" ht="16.5" customHeight="1">
      <c r="B202" s="136"/>
      <c r="C202" s="137" t="s">
        <v>496</v>
      </c>
      <c r="D202" s="137" t="s">
        <v>154</v>
      </c>
      <c r="E202" s="138" t="s">
        <v>3152</v>
      </c>
      <c r="F202" s="139" t="s">
        <v>3153</v>
      </c>
      <c r="G202" s="140" t="s">
        <v>354</v>
      </c>
      <c r="H202" s="141">
        <v>8</v>
      </c>
      <c r="I202" s="142"/>
      <c r="J202" s="143">
        <f>ROUND(I202*H202,2)</f>
        <v>0</v>
      </c>
      <c r="K202" s="139" t="s">
        <v>310</v>
      </c>
      <c r="L202" s="32"/>
      <c r="M202" s="144" t="s">
        <v>1</v>
      </c>
      <c r="N202" s="145" t="s">
        <v>44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158</v>
      </c>
      <c r="AT202" s="148" t="s">
        <v>154</v>
      </c>
      <c r="AU202" s="148" t="s">
        <v>89</v>
      </c>
      <c r="AY202" s="16" t="s">
        <v>151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6" t="s">
        <v>86</v>
      </c>
      <c r="BK202" s="149">
        <f>ROUND(I202*H202,2)</f>
        <v>0</v>
      </c>
      <c r="BL202" s="16" t="s">
        <v>158</v>
      </c>
      <c r="BM202" s="148" t="s">
        <v>3154</v>
      </c>
    </row>
    <row r="203" spans="2:65" s="12" customFormat="1" ht="11.25">
      <c r="B203" s="160"/>
      <c r="D203" s="150" t="s">
        <v>312</v>
      </c>
      <c r="E203" s="161" t="s">
        <v>1</v>
      </c>
      <c r="F203" s="162" t="s">
        <v>3088</v>
      </c>
      <c r="H203" s="163">
        <v>8</v>
      </c>
      <c r="I203" s="164"/>
      <c r="L203" s="160"/>
      <c r="M203" s="165"/>
      <c r="T203" s="166"/>
      <c r="AT203" s="161" t="s">
        <v>312</v>
      </c>
      <c r="AU203" s="161" t="s">
        <v>89</v>
      </c>
      <c r="AV203" s="12" t="s">
        <v>89</v>
      </c>
      <c r="AW203" s="12" t="s">
        <v>35</v>
      </c>
      <c r="AX203" s="12" t="s">
        <v>86</v>
      </c>
      <c r="AY203" s="161" t="s">
        <v>151</v>
      </c>
    </row>
    <row r="204" spans="2:65" s="1" customFormat="1" ht="16.5" customHeight="1">
      <c r="B204" s="136"/>
      <c r="C204" s="137" t="s">
        <v>500</v>
      </c>
      <c r="D204" s="137" t="s">
        <v>154</v>
      </c>
      <c r="E204" s="138" t="s">
        <v>3155</v>
      </c>
      <c r="F204" s="139" t="s">
        <v>3156</v>
      </c>
      <c r="G204" s="140" t="s">
        <v>363</v>
      </c>
      <c r="H204" s="141">
        <v>711</v>
      </c>
      <c r="I204" s="142"/>
      <c r="J204" s="143">
        <f>ROUND(I204*H204,2)</f>
        <v>0</v>
      </c>
      <c r="K204" s="139" t="s">
        <v>310</v>
      </c>
      <c r="L204" s="32"/>
      <c r="M204" s="144" t="s">
        <v>1</v>
      </c>
      <c r="N204" s="145" t="s">
        <v>44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158</v>
      </c>
      <c r="AT204" s="148" t="s">
        <v>154</v>
      </c>
      <c r="AU204" s="148" t="s">
        <v>89</v>
      </c>
      <c r="AY204" s="16" t="s">
        <v>151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6" t="s">
        <v>86</v>
      </c>
      <c r="BK204" s="149">
        <f>ROUND(I204*H204,2)</f>
        <v>0</v>
      </c>
      <c r="BL204" s="16" t="s">
        <v>158</v>
      </c>
      <c r="BM204" s="148" t="s">
        <v>3157</v>
      </c>
    </row>
    <row r="205" spans="2:65" s="1" customFormat="1" ht="16.5" customHeight="1">
      <c r="B205" s="136"/>
      <c r="C205" s="137" t="s">
        <v>505</v>
      </c>
      <c r="D205" s="137" t="s">
        <v>154</v>
      </c>
      <c r="E205" s="138" t="s">
        <v>3158</v>
      </c>
      <c r="F205" s="139" t="s">
        <v>3159</v>
      </c>
      <c r="G205" s="140" t="s">
        <v>354</v>
      </c>
      <c r="H205" s="141">
        <v>1870</v>
      </c>
      <c r="I205" s="142"/>
      <c r="J205" s="143">
        <f>ROUND(I205*H205,2)</f>
        <v>0</v>
      </c>
      <c r="K205" s="139" t="s">
        <v>310</v>
      </c>
      <c r="L205" s="32"/>
      <c r="M205" s="144" t="s">
        <v>1</v>
      </c>
      <c r="N205" s="145" t="s">
        <v>44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158</v>
      </c>
      <c r="AT205" s="148" t="s">
        <v>154</v>
      </c>
      <c r="AU205" s="148" t="s">
        <v>89</v>
      </c>
      <c r="AY205" s="16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86</v>
      </c>
      <c r="BK205" s="149">
        <f>ROUND(I205*H205,2)</f>
        <v>0</v>
      </c>
      <c r="BL205" s="16" t="s">
        <v>158</v>
      </c>
      <c r="BM205" s="148" t="s">
        <v>3160</v>
      </c>
    </row>
    <row r="206" spans="2:65" s="12" customFormat="1" ht="11.25">
      <c r="B206" s="160"/>
      <c r="D206" s="150" t="s">
        <v>312</v>
      </c>
      <c r="E206" s="161" t="s">
        <v>1</v>
      </c>
      <c r="F206" s="162" t="s">
        <v>3161</v>
      </c>
      <c r="H206" s="163">
        <v>1870</v>
      </c>
      <c r="I206" s="164"/>
      <c r="L206" s="160"/>
      <c r="M206" s="165"/>
      <c r="T206" s="166"/>
      <c r="AT206" s="161" t="s">
        <v>312</v>
      </c>
      <c r="AU206" s="161" t="s">
        <v>89</v>
      </c>
      <c r="AV206" s="12" t="s">
        <v>89</v>
      </c>
      <c r="AW206" s="12" t="s">
        <v>35</v>
      </c>
      <c r="AX206" s="12" t="s">
        <v>86</v>
      </c>
      <c r="AY206" s="161" t="s">
        <v>151</v>
      </c>
    </row>
    <row r="207" spans="2:65" s="1" customFormat="1" ht="16.5" customHeight="1">
      <c r="B207" s="136"/>
      <c r="C207" s="137" t="s">
        <v>509</v>
      </c>
      <c r="D207" s="137" t="s">
        <v>154</v>
      </c>
      <c r="E207" s="138" t="s">
        <v>3162</v>
      </c>
      <c r="F207" s="139" t="s">
        <v>3163</v>
      </c>
      <c r="G207" s="140" t="s">
        <v>354</v>
      </c>
      <c r="H207" s="141">
        <v>816</v>
      </c>
      <c r="I207" s="142"/>
      <c r="J207" s="143">
        <f>ROUND(I207*H207,2)</f>
        <v>0</v>
      </c>
      <c r="K207" s="139" t="s">
        <v>310</v>
      </c>
      <c r="L207" s="32"/>
      <c r="M207" s="144" t="s">
        <v>1</v>
      </c>
      <c r="N207" s="145" t="s">
        <v>44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158</v>
      </c>
      <c r="AT207" s="148" t="s">
        <v>154</v>
      </c>
      <c r="AU207" s="148" t="s">
        <v>89</v>
      </c>
      <c r="AY207" s="16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86</v>
      </c>
      <c r="BK207" s="149">
        <f>ROUND(I207*H207,2)</f>
        <v>0</v>
      </c>
      <c r="BL207" s="16" t="s">
        <v>158</v>
      </c>
      <c r="BM207" s="148" t="s">
        <v>3164</v>
      </c>
    </row>
    <row r="208" spans="2:65" s="12" customFormat="1" ht="11.25">
      <c r="B208" s="160"/>
      <c r="D208" s="150" t="s">
        <v>312</v>
      </c>
      <c r="E208" s="161" t="s">
        <v>1</v>
      </c>
      <c r="F208" s="162" t="s">
        <v>3165</v>
      </c>
      <c r="H208" s="163">
        <v>816</v>
      </c>
      <c r="I208" s="164"/>
      <c r="L208" s="160"/>
      <c r="M208" s="165"/>
      <c r="T208" s="166"/>
      <c r="AT208" s="161" t="s">
        <v>312</v>
      </c>
      <c r="AU208" s="161" t="s">
        <v>89</v>
      </c>
      <c r="AV208" s="12" t="s">
        <v>89</v>
      </c>
      <c r="AW208" s="12" t="s">
        <v>35</v>
      </c>
      <c r="AX208" s="12" t="s">
        <v>86</v>
      </c>
      <c r="AY208" s="161" t="s">
        <v>151</v>
      </c>
    </row>
    <row r="209" spans="2:65" s="1" customFormat="1" ht="16.5" customHeight="1">
      <c r="B209" s="136"/>
      <c r="C209" s="137" t="s">
        <v>513</v>
      </c>
      <c r="D209" s="137" t="s">
        <v>154</v>
      </c>
      <c r="E209" s="138" t="s">
        <v>3166</v>
      </c>
      <c r="F209" s="139" t="s">
        <v>3167</v>
      </c>
      <c r="G209" s="140" t="s">
        <v>354</v>
      </c>
      <c r="H209" s="141">
        <v>612</v>
      </c>
      <c r="I209" s="142"/>
      <c r="J209" s="143">
        <f>ROUND(I209*H209,2)</f>
        <v>0</v>
      </c>
      <c r="K209" s="139" t="s">
        <v>310</v>
      </c>
      <c r="L209" s="32"/>
      <c r="M209" s="144" t="s">
        <v>1</v>
      </c>
      <c r="N209" s="145" t="s">
        <v>44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158</v>
      </c>
      <c r="AT209" s="148" t="s">
        <v>154</v>
      </c>
      <c r="AU209" s="148" t="s">
        <v>89</v>
      </c>
      <c r="AY209" s="16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86</v>
      </c>
      <c r="BK209" s="149">
        <f>ROUND(I209*H209,2)</f>
        <v>0</v>
      </c>
      <c r="BL209" s="16" t="s">
        <v>158</v>
      </c>
      <c r="BM209" s="148" t="s">
        <v>3168</v>
      </c>
    </row>
    <row r="210" spans="2:65" s="12" customFormat="1" ht="11.25">
      <c r="B210" s="160"/>
      <c r="D210" s="150" t="s">
        <v>312</v>
      </c>
      <c r="E210" s="161" t="s">
        <v>1</v>
      </c>
      <c r="F210" s="162" t="s">
        <v>3169</v>
      </c>
      <c r="H210" s="163">
        <v>612</v>
      </c>
      <c r="I210" s="164"/>
      <c r="L210" s="160"/>
      <c r="M210" s="165"/>
      <c r="T210" s="166"/>
      <c r="AT210" s="161" t="s">
        <v>312</v>
      </c>
      <c r="AU210" s="161" t="s">
        <v>89</v>
      </c>
      <c r="AV210" s="12" t="s">
        <v>89</v>
      </c>
      <c r="AW210" s="12" t="s">
        <v>35</v>
      </c>
      <c r="AX210" s="12" t="s">
        <v>86</v>
      </c>
      <c r="AY210" s="161" t="s">
        <v>151</v>
      </c>
    </row>
    <row r="211" spans="2:65" s="1" customFormat="1" ht="16.5" customHeight="1">
      <c r="B211" s="136"/>
      <c r="C211" s="137" t="s">
        <v>520</v>
      </c>
      <c r="D211" s="137" t="s">
        <v>154</v>
      </c>
      <c r="E211" s="138" t="s">
        <v>3170</v>
      </c>
      <c r="F211" s="139" t="s">
        <v>3171</v>
      </c>
      <c r="G211" s="140" t="s">
        <v>354</v>
      </c>
      <c r="H211" s="141">
        <v>272</v>
      </c>
      <c r="I211" s="142"/>
      <c r="J211" s="143">
        <f>ROUND(I211*H211,2)</f>
        <v>0</v>
      </c>
      <c r="K211" s="139" t="s">
        <v>310</v>
      </c>
      <c r="L211" s="32"/>
      <c r="M211" s="144" t="s">
        <v>1</v>
      </c>
      <c r="N211" s="145" t="s">
        <v>44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158</v>
      </c>
      <c r="AT211" s="148" t="s">
        <v>154</v>
      </c>
      <c r="AU211" s="148" t="s">
        <v>89</v>
      </c>
      <c r="AY211" s="16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86</v>
      </c>
      <c r="BK211" s="149">
        <f>ROUND(I211*H211,2)</f>
        <v>0</v>
      </c>
      <c r="BL211" s="16" t="s">
        <v>158</v>
      </c>
      <c r="BM211" s="148" t="s">
        <v>3172</v>
      </c>
    </row>
    <row r="212" spans="2:65" s="12" customFormat="1" ht="11.25">
      <c r="B212" s="160"/>
      <c r="D212" s="150" t="s">
        <v>312</v>
      </c>
      <c r="E212" s="161" t="s">
        <v>1</v>
      </c>
      <c r="F212" s="162" t="s">
        <v>3173</v>
      </c>
      <c r="H212" s="163">
        <v>272</v>
      </c>
      <c r="I212" s="164"/>
      <c r="L212" s="160"/>
      <c r="M212" s="165"/>
      <c r="T212" s="166"/>
      <c r="AT212" s="161" t="s">
        <v>312</v>
      </c>
      <c r="AU212" s="161" t="s">
        <v>89</v>
      </c>
      <c r="AV212" s="12" t="s">
        <v>89</v>
      </c>
      <c r="AW212" s="12" t="s">
        <v>35</v>
      </c>
      <c r="AX212" s="12" t="s">
        <v>86</v>
      </c>
      <c r="AY212" s="161" t="s">
        <v>151</v>
      </c>
    </row>
    <row r="213" spans="2:65" s="1" customFormat="1" ht="21.75" customHeight="1">
      <c r="B213" s="136"/>
      <c r="C213" s="137" t="s">
        <v>526</v>
      </c>
      <c r="D213" s="137" t="s">
        <v>154</v>
      </c>
      <c r="E213" s="138" t="s">
        <v>470</v>
      </c>
      <c r="F213" s="139" t="s">
        <v>471</v>
      </c>
      <c r="G213" s="140" t="s">
        <v>309</v>
      </c>
      <c r="H213" s="141">
        <v>9032.6</v>
      </c>
      <c r="I213" s="142"/>
      <c r="J213" s="143">
        <f>ROUND(I213*H213,2)</f>
        <v>0</v>
      </c>
      <c r="K213" s="139" t="s">
        <v>310</v>
      </c>
      <c r="L213" s="32"/>
      <c r="M213" s="144" t="s">
        <v>1</v>
      </c>
      <c r="N213" s="145" t="s">
        <v>44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158</v>
      </c>
      <c r="AT213" s="148" t="s">
        <v>154</v>
      </c>
      <c r="AU213" s="148" t="s">
        <v>89</v>
      </c>
      <c r="AY213" s="16" t="s">
        <v>151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6" t="s">
        <v>86</v>
      </c>
      <c r="BK213" s="149">
        <f>ROUND(I213*H213,2)</f>
        <v>0</v>
      </c>
      <c r="BL213" s="16" t="s">
        <v>158</v>
      </c>
      <c r="BM213" s="148" t="s">
        <v>3174</v>
      </c>
    </row>
    <row r="214" spans="2:65" s="12" customFormat="1" ht="11.25">
      <c r="B214" s="160"/>
      <c r="D214" s="150" t="s">
        <v>312</v>
      </c>
      <c r="E214" s="161" t="s">
        <v>1</v>
      </c>
      <c r="F214" s="162" t="s">
        <v>3131</v>
      </c>
      <c r="H214" s="163">
        <v>747</v>
      </c>
      <c r="I214" s="164"/>
      <c r="L214" s="160"/>
      <c r="M214" s="165"/>
      <c r="T214" s="166"/>
      <c r="AT214" s="161" t="s">
        <v>312</v>
      </c>
      <c r="AU214" s="161" t="s">
        <v>89</v>
      </c>
      <c r="AV214" s="12" t="s">
        <v>89</v>
      </c>
      <c r="AW214" s="12" t="s">
        <v>35</v>
      </c>
      <c r="AX214" s="12" t="s">
        <v>79</v>
      </c>
      <c r="AY214" s="161" t="s">
        <v>151</v>
      </c>
    </row>
    <row r="215" spans="2:65" s="12" customFormat="1" ht="11.25">
      <c r="B215" s="160"/>
      <c r="D215" s="150" t="s">
        <v>312</v>
      </c>
      <c r="E215" s="161" t="s">
        <v>1</v>
      </c>
      <c r="F215" s="162" t="s">
        <v>3175</v>
      </c>
      <c r="H215" s="163">
        <v>513</v>
      </c>
      <c r="I215" s="164"/>
      <c r="L215" s="160"/>
      <c r="M215" s="165"/>
      <c r="T215" s="166"/>
      <c r="AT215" s="161" t="s">
        <v>312</v>
      </c>
      <c r="AU215" s="161" t="s">
        <v>89</v>
      </c>
      <c r="AV215" s="12" t="s">
        <v>89</v>
      </c>
      <c r="AW215" s="12" t="s">
        <v>35</v>
      </c>
      <c r="AX215" s="12" t="s">
        <v>79</v>
      </c>
      <c r="AY215" s="161" t="s">
        <v>151</v>
      </c>
    </row>
    <row r="216" spans="2:65" s="12" customFormat="1" ht="11.25">
      <c r="B216" s="160"/>
      <c r="D216" s="150" t="s">
        <v>312</v>
      </c>
      <c r="E216" s="161" t="s">
        <v>1</v>
      </c>
      <c r="F216" s="162" t="s">
        <v>3176</v>
      </c>
      <c r="H216" s="163">
        <v>825</v>
      </c>
      <c r="I216" s="164"/>
      <c r="L216" s="160"/>
      <c r="M216" s="165"/>
      <c r="T216" s="166"/>
      <c r="AT216" s="161" t="s">
        <v>312</v>
      </c>
      <c r="AU216" s="161" t="s">
        <v>89</v>
      </c>
      <c r="AV216" s="12" t="s">
        <v>89</v>
      </c>
      <c r="AW216" s="12" t="s">
        <v>35</v>
      </c>
      <c r="AX216" s="12" t="s">
        <v>79</v>
      </c>
      <c r="AY216" s="161" t="s">
        <v>151</v>
      </c>
    </row>
    <row r="217" spans="2:65" s="12" customFormat="1" ht="11.25">
      <c r="B217" s="160"/>
      <c r="D217" s="150" t="s">
        <v>312</v>
      </c>
      <c r="E217" s="161" t="s">
        <v>1</v>
      </c>
      <c r="F217" s="162" t="s">
        <v>3096</v>
      </c>
      <c r="H217" s="163">
        <v>23</v>
      </c>
      <c r="I217" s="164"/>
      <c r="L217" s="160"/>
      <c r="M217" s="165"/>
      <c r="T217" s="166"/>
      <c r="AT217" s="161" t="s">
        <v>312</v>
      </c>
      <c r="AU217" s="161" t="s">
        <v>89</v>
      </c>
      <c r="AV217" s="12" t="s">
        <v>89</v>
      </c>
      <c r="AW217" s="12" t="s">
        <v>35</v>
      </c>
      <c r="AX217" s="12" t="s">
        <v>79</v>
      </c>
      <c r="AY217" s="161" t="s">
        <v>151</v>
      </c>
    </row>
    <row r="218" spans="2:65" s="12" customFormat="1" ht="11.25">
      <c r="B218" s="160"/>
      <c r="D218" s="150" t="s">
        <v>312</v>
      </c>
      <c r="E218" s="161" t="s">
        <v>1</v>
      </c>
      <c r="F218" s="162" t="s">
        <v>3141</v>
      </c>
      <c r="H218" s="163">
        <v>6404</v>
      </c>
      <c r="I218" s="164"/>
      <c r="L218" s="160"/>
      <c r="M218" s="165"/>
      <c r="T218" s="166"/>
      <c r="AT218" s="161" t="s">
        <v>312</v>
      </c>
      <c r="AU218" s="161" t="s">
        <v>89</v>
      </c>
      <c r="AV218" s="12" t="s">
        <v>89</v>
      </c>
      <c r="AW218" s="12" t="s">
        <v>35</v>
      </c>
      <c r="AX218" s="12" t="s">
        <v>79</v>
      </c>
      <c r="AY218" s="161" t="s">
        <v>151</v>
      </c>
    </row>
    <row r="219" spans="2:65" s="12" customFormat="1" ht="11.25">
      <c r="B219" s="160"/>
      <c r="D219" s="150" t="s">
        <v>312</v>
      </c>
      <c r="E219" s="161" t="s">
        <v>1</v>
      </c>
      <c r="F219" s="162" t="s">
        <v>3177</v>
      </c>
      <c r="H219" s="163">
        <v>6</v>
      </c>
      <c r="I219" s="164"/>
      <c r="L219" s="160"/>
      <c r="M219" s="165"/>
      <c r="T219" s="166"/>
      <c r="AT219" s="161" t="s">
        <v>312</v>
      </c>
      <c r="AU219" s="161" t="s">
        <v>89</v>
      </c>
      <c r="AV219" s="12" t="s">
        <v>89</v>
      </c>
      <c r="AW219" s="12" t="s">
        <v>35</v>
      </c>
      <c r="AX219" s="12" t="s">
        <v>79</v>
      </c>
      <c r="AY219" s="161" t="s">
        <v>151</v>
      </c>
    </row>
    <row r="220" spans="2:65" s="14" customFormat="1" ht="11.25">
      <c r="B220" s="184"/>
      <c r="D220" s="150" t="s">
        <v>312</v>
      </c>
      <c r="E220" s="185" t="s">
        <v>1</v>
      </c>
      <c r="F220" s="186" t="s">
        <v>473</v>
      </c>
      <c r="H220" s="187">
        <v>8518</v>
      </c>
      <c r="I220" s="188"/>
      <c r="L220" s="184"/>
      <c r="M220" s="189"/>
      <c r="T220" s="190"/>
      <c r="AT220" s="185" t="s">
        <v>312</v>
      </c>
      <c r="AU220" s="185" t="s">
        <v>89</v>
      </c>
      <c r="AV220" s="14" t="s">
        <v>163</v>
      </c>
      <c r="AW220" s="14" t="s">
        <v>35</v>
      </c>
      <c r="AX220" s="14" t="s">
        <v>79</v>
      </c>
      <c r="AY220" s="185" t="s">
        <v>151</v>
      </c>
    </row>
    <row r="221" spans="2:65" s="12" customFormat="1" ht="11.25">
      <c r="B221" s="160"/>
      <c r="D221" s="150" t="s">
        <v>312</v>
      </c>
      <c r="E221" s="161" t="s">
        <v>1</v>
      </c>
      <c r="F221" s="162" t="s">
        <v>3178</v>
      </c>
      <c r="H221" s="163">
        <v>146</v>
      </c>
      <c r="I221" s="164"/>
      <c r="L221" s="160"/>
      <c r="M221" s="165"/>
      <c r="T221" s="166"/>
      <c r="AT221" s="161" t="s">
        <v>312</v>
      </c>
      <c r="AU221" s="161" t="s">
        <v>89</v>
      </c>
      <c r="AV221" s="12" t="s">
        <v>89</v>
      </c>
      <c r="AW221" s="12" t="s">
        <v>35</v>
      </c>
      <c r="AX221" s="12" t="s">
        <v>79</v>
      </c>
      <c r="AY221" s="161" t="s">
        <v>151</v>
      </c>
    </row>
    <row r="222" spans="2:65" s="12" customFormat="1" ht="11.25">
      <c r="B222" s="160"/>
      <c r="D222" s="150" t="s">
        <v>312</v>
      </c>
      <c r="E222" s="161" t="s">
        <v>1</v>
      </c>
      <c r="F222" s="162" t="s">
        <v>3179</v>
      </c>
      <c r="H222" s="163">
        <v>170</v>
      </c>
      <c r="I222" s="164"/>
      <c r="L222" s="160"/>
      <c r="M222" s="165"/>
      <c r="T222" s="166"/>
      <c r="AT222" s="161" t="s">
        <v>312</v>
      </c>
      <c r="AU222" s="161" t="s">
        <v>89</v>
      </c>
      <c r="AV222" s="12" t="s">
        <v>89</v>
      </c>
      <c r="AW222" s="12" t="s">
        <v>35</v>
      </c>
      <c r="AX222" s="12" t="s">
        <v>79</v>
      </c>
      <c r="AY222" s="161" t="s">
        <v>151</v>
      </c>
    </row>
    <row r="223" spans="2:65" s="12" customFormat="1" ht="11.25">
      <c r="B223" s="160"/>
      <c r="D223" s="150" t="s">
        <v>312</v>
      </c>
      <c r="E223" s="161" t="s">
        <v>1</v>
      </c>
      <c r="F223" s="162" t="s">
        <v>3180</v>
      </c>
      <c r="H223" s="163">
        <v>198.6</v>
      </c>
      <c r="I223" s="164"/>
      <c r="L223" s="160"/>
      <c r="M223" s="165"/>
      <c r="T223" s="166"/>
      <c r="AT223" s="161" t="s">
        <v>312</v>
      </c>
      <c r="AU223" s="161" t="s">
        <v>89</v>
      </c>
      <c r="AV223" s="12" t="s">
        <v>89</v>
      </c>
      <c r="AW223" s="12" t="s">
        <v>35</v>
      </c>
      <c r="AX223" s="12" t="s">
        <v>79</v>
      </c>
      <c r="AY223" s="161" t="s">
        <v>151</v>
      </c>
    </row>
    <row r="224" spans="2:65" s="14" customFormat="1" ht="11.25">
      <c r="B224" s="184"/>
      <c r="D224" s="150" t="s">
        <v>312</v>
      </c>
      <c r="E224" s="185" t="s">
        <v>283</v>
      </c>
      <c r="F224" s="186" t="s">
        <v>473</v>
      </c>
      <c r="H224" s="187">
        <v>514.6</v>
      </c>
      <c r="I224" s="188"/>
      <c r="L224" s="184"/>
      <c r="M224" s="189"/>
      <c r="T224" s="190"/>
      <c r="AT224" s="185" t="s">
        <v>312</v>
      </c>
      <c r="AU224" s="185" t="s">
        <v>89</v>
      </c>
      <c r="AV224" s="14" t="s">
        <v>163</v>
      </c>
      <c r="AW224" s="14" t="s">
        <v>35</v>
      </c>
      <c r="AX224" s="14" t="s">
        <v>79</v>
      </c>
      <c r="AY224" s="185" t="s">
        <v>151</v>
      </c>
    </row>
    <row r="225" spans="2:65" s="13" customFormat="1" ht="11.25">
      <c r="B225" s="167"/>
      <c r="D225" s="150" t="s">
        <v>312</v>
      </c>
      <c r="E225" s="168" t="s">
        <v>1</v>
      </c>
      <c r="F225" s="169" t="s">
        <v>320</v>
      </c>
      <c r="H225" s="170">
        <v>9032.6</v>
      </c>
      <c r="I225" s="171"/>
      <c r="L225" s="167"/>
      <c r="M225" s="172"/>
      <c r="T225" s="173"/>
      <c r="AT225" s="168" t="s">
        <v>312</v>
      </c>
      <c r="AU225" s="168" t="s">
        <v>89</v>
      </c>
      <c r="AV225" s="13" t="s">
        <v>158</v>
      </c>
      <c r="AW225" s="13" t="s">
        <v>35</v>
      </c>
      <c r="AX225" s="13" t="s">
        <v>86</v>
      </c>
      <c r="AY225" s="168" t="s">
        <v>151</v>
      </c>
    </row>
    <row r="226" spans="2:65" s="1" customFormat="1" ht="21.75" customHeight="1">
      <c r="B226" s="136"/>
      <c r="C226" s="137" t="s">
        <v>532</v>
      </c>
      <c r="D226" s="137" t="s">
        <v>154</v>
      </c>
      <c r="E226" s="138" t="s">
        <v>1205</v>
      </c>
      <c r="F226" s="139" t="s">
        <v>1206</v>
      </c>
      <c r="G226" s="140" t="s">
        <v>309</v>
      </c>
      <c r="H226" s="141">
        <v>7252</v>
      </c>
      <c r="I226" s="142"/>
      <c r="J226" s="143">
        <f>ROUND(I226*H226,2)</f>
        <v>0</v>
      </c>
      <c r="K226" s="139" t="s">
        <v>310</v>
      </c>
      <c r="L226" s="32"/>
      <c r="M226" s="144" t="s">
        <v>1</v>
      </c>
      <c r="N226" s="145" t="s">
        <v>44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158</v>
      </c>
      <c r="AT226" s="148" t="s">
        <v>154</v>
      </c>
      <c r="AU226" s="148" t="s">
        <v>89</v>
      </c>
      <c r="AY226" s="16" t="s">
        <v>151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6" t="s">
        <v>86</v>
      </c>
      <c r="BK226" s="149">
        <f>ROUND(I226*H226,2)</f>
        <v>0</v>
      </c>
      <c r="BL226" s="16" t="s">
        <v>158</v>
      </c>
      <c r="BM226" s="148" t="s">
        <v>3181</v>
      </c>
    </row>
    <row r="227" spans="2:65" s="12" customFormat="1" ht="11.25">
      <c r="B227" s="160"/>
      <c r="D227" s="150" t="s">
        <v>312</v>
      </c>
      <c r="E227" s="161" t="s">
        <v>1</v>
      </c>
      <c r="F227" s="162" t="s">
        <v>3176</v>
      </c>
      <c r="H227" s="163">
        <v>825</v>
      </c>
      <c r="I227" s="164"/>
      <c r="L227" s="160"/>
      <c r="M227" s="165"/>
      <c r="T227" s="166"/>
      <c r="AT227" s="161" t="s">
        <v>312</v>
      </c>
      <c r="AU227" s="161" t="s">
        <v>89</v>
      </c>
      <c r="AV227" s="12" t="s">
        <v>89</v>
      </c>
      <c r="AW227" s="12" t="s">
        <v>35</v>
      </c>
      <c r="AX227" s="12" t="s">
        <v>79</v>
      </c>
      <c r="AY227" s="161" t="s">
        <v>151</v>
      </c>
    </row>
    <row r="228" spans="2:65" s="12" customFormat="1" ht="11.25">
      <c r="B228" s="160"/>
      <c r="D228" s="150" t="s">
        <v>312</v>
      </c>
      <c r="E228" s="161" t="s">
        <v>1</v>
      </c>
      <c r="F228" s="162" t="s">
        <v>3096</v>
      </c>
      <c r="H228" s="163">
        <v>23</v>
      </c>
      <c r="I228" s="164"/>
      <c r="L228" s="160"/>
      <c r="M228" s="165"/>
      <c r="T228" s="166"/>
      <c r="AT228" s="161" t="s">
        <v>312</v>
      </c>
      <c r="AU228" s="161" t="s">
        <v>89</v>
      </c>
      <c r="AV228" s="12" t="s">
        <v>89</v>
      </c>
      <c r="AW228" s="12" t="s">
        <v>35</v>
      </c>
      <c r="AX228" s="12" t="s">
        <v>79</v>
      </c>
      <c r="AY228" s="161" t="s">
        <v>151</v>
      </c>
    </row>
    <row r="229" spans="2:65" s="12" customFormat="1" ht="11.25">
      <c r="B229" s="160"/>
      <c r="D229" s="150" t="s">
        <v>312</v>
      </c>
      <c r="E229" s="161" t="s">
        <v>1</v>
      </c>
      <c r="F229" s="162" t="s">
        <v>3141</v>
      </c>
      <c r="H229" s="163">
        <v>6404</v>
      </c>
      <c r="I229" s="164"/>
      <c r="L229" s="160"/>
      <c r="M229" s="165"/>
      <c r="T229" s="166"/>
      <c r="AT229" s="161" t="s">
        <v>312</v>
      </c>
      <c r="AU229" s="161" t="s">
        <v>89</v>
      </c>
      <c r="AV229" s="12" t="s">
        <v>89</v>
      </c>
      <c r="AW229" s="12" t="s">
        <v>35</v>
      </c>
      <c r="AX229" s="12" t="s">
        <v>79</v>
      </c>
      <c r="AY229" s="161" t="s">
        <v>151</v>
      </c>
    </row>
    <row r="230" spans="2:65" s="13" customFormat="1" ht="11.25">
      <c r="B230" s="167"/>
      <c r="D230" s="150" t="s">
        <v>312</v>
      </c>
      <c r="E230" s="168" t="s">
        <v>1</v>
      </c>
      <c r="F230" s="169" t="s">
        <v>320</v>
      </c>
      <c r="H230" s="170">
        <v>7252</v>
      </c>
      <c r="I230" s="171"/>
      <c r="L230" s="167"/>
      <c r="M230" s="172"/>
      <c r="T230" s="173"/>
      <c r="AT230" s="168" t="s">
        <v>312</v>
      </c>
      <c r="AU230" s="168" t="s">
        <v>89</v>
      </c>
      <c r="AV230" s="13" t="s">
        <v>158</v>
      </c>
      <c r="AW230" s="13" t="s">
        <v>35</v>
      </c>
      <c r="AX230" s="13" t="s">
        <v>86</v>
      </c>
      <c r="AY230" s="168" t="s">
        <v>151</v>
      </c>
    </row>
    <row r="231" spans="2:65" s="1" customFormat="1" ht="24.2" customHeight="1">
      <c r="B231" s="136"/>
      <c r="C231" s="137" t="s">
        <v>537</v>
      </c>
      <c r="D231" s="137" t="s">
        <v>154</v>
      </c>
      <c r="E231" s="138" t="s">
        <v>1211</v>
      </c>
      <c r="F231" s="139" t="s">
        <v>1212</v>
      </c>
      <c r="G231" s="140" t="s">
        <v>309</v>
      </c>
      <c r="H231" s="141">
        <v>72520</v>
      </c>
      <c r="I231" s="142"/>
      <c r="J231" s="143">
        <f>ROUND(I231*H231,2)</f>
        <v>0</v>
      </c>
      <c r="K231" s="139" t="s">
        <v>310</v>
      </c>
      <c r="L231" s="32"/>
      <c r="M231" s="144" t="s">
        <v>1</v>
      </c>
      <c r="N231" s="145" t="s">
        <v>44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158</v>
      </c>
      <c r="AT231" s="148" t="s">
        <v>154</v>
      </c>
      <c r="AU231" s="148" t="s">
        <v>89</v>
      </c>
      <c r="AY231" s="16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6" t="s">
        <v>86</v>
      </c>
      <c r="BK231" s="149">
        <f>ROUND(I231*H231,2)</f>
        <v>0</v>
      </c>
      <c r="BL231" s="16" t="s">
        <v>158</v>
      </c>
      <c r="BM231" s="148" t="s">
        <v>3182</v>
      </c>
    </row>
    <row r="232" spans="2:65" s="12" customFormat="1" ht="11.25">
      <c r="B232" s="160"/>
      <c r="D232" s="150" t="s">
        <v>312</v>
      </c>
      <c r="E232" s="161" t="s">
        <v>1</v>
      </c>
      <c r="F232" s="162" t="s">
        <v>3183</v>
      </c>
      <c r="H232" s="163">
        <v>72520</v>
      </c>
      <c r="I232" s="164"/>
      <c r="L232" s="160"/>
      <c r="M232" s="165"/>
      <c r="T232" s="166"/>
      <c r="AT232" s="161" t="s">
        <v>312</v>
      </c>
      <c r="AU232" s="161" t="s">
        <v>89</v>
      </c>
      <c r="AV232" s="12" t="s">
        <v>89</v>
      </c>
      <c r="AW232" s="12" t="s">
        <v>35</v>
      </c>
      <c r="AX232" s="12" t="s">
        <v>86</v>
      </c>
      <c r="AY232" s="161" t="s">
        <v>151</v>
      </c>
    </row>
    <row r="233" spans="2:65" s="1" customFormat="1" ht="16.5" customHeight="1">
      <c r="B233" s="136"/>
      <c r="C233" s="137" t="s">
        <v>541</v>
      </c>
      <c r="D233" s="137" t="s">
        <v>154</v>
      </c>
      <c r="E233" s="138" t="s">
        <v>3184</v>
      </c>
      <c r="F233" s="139" t="s">
        <v>3185</v>
      </c>
      <c r="G233" s="140" t="s">
        <v>354</v>
      </c>
      <c r="H233" s="141">
        <v>161</v>
      </c>
      <c r="I233" s="142"/>
      <c r="J233" s="143">
        <f>ROUND(I233*H233,2)</f>
        <v>0</v>
      </c>
      <c r="K233" s="139" t="s">
        <v>1</v>
      </c>
      <c r="L233" s="32"/>
      <c r="M233" s="144" t="s">
        <v>1</v>
      </c>
      <c r="N233" s="145" t="s">
        <v>44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158</v>
      </c>
      <c r="AT233" s="148" t="s">
        <v>154</v>
      </c>
      <c r="AU233" s="148" t="s">
        <v>89</v>
      </c>
      <c r="AY233" s="16" t="s">
        <v>151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6" t="s">
        <v>86</v>
      </c>
      <c r="BK233" s="149">
        <f>ROUND(I233*H233,2)</f>
        <v>0</v>
      </c>
      <c r="BL233" s="16" t="s">
        <v>158</v>
      </c>
      <c r="BM233" s="148" t="s">
        <v>3186</v>
      </c>
    </row>
    <row r="234" spans="2:65" s="12" customFormat="1" ht="11.25">
      <c r="B234" s="160"/>
      <c r="D234" s="150" t="s">
        <v>312</v>
      </c>
      <c r="E234" s="161" t="s">
        <v>1</v>
      </c>
      <c r="F234" s="162" t="s">
        <v>3187</v>
      </c>
      <c r="H234" s="163">
        <v>161</v>
      </c>
      <c r="I234" s="164"/>
      <c r="L234" s="160"/>
      <c r="M234" s="165"/>
      <c r="T234" s="166"/>
      <c r="AT234" s="161" t="s">
        <v>312</v>
      </c>
      <c r="AU234" s="161" t="s">
        <v>89</v>
      </c>
      <c r="AV234" s="12" t="s">
        <v>89</v>
      </c>
      <c r="AW234" s="12" t="s">
        <v>35</v>
      </c>
      <c r="AX234" s="12" t="s">
        <v>86</v>
      </c>
      <c r="AY234" s="161" t="s">
        <v>151</v>
      </c>
    </row>
    <row r="235" spans="2:65" s="1" customFormat="1" ht="16.5" customHeight="1">
      <c r="B235" s="136"/>
      <c r="C235" s="137" t="s">
        <v>547</v>
      </c>
      <c r="D235" s="137" t="s">
        <v>154</v>
      </c>
      <c r="E235" s="138" t="s">
        <v>3188</v>
      </c>
      <c r="F235" s="139" t="s">
        <v>3189</v>
      </c>
      <c r="G235" s="140" t="s">
        <v>354</v>
      </c>
      <c r="H235" s="141">
        <v>199</v>
      </c>
      <c r="I235" s="142"/>
      <c r="J235" s="143">
        <f>ROUND(I235*H235,2)</f>
        <v>0</v>
      </c>
      <c r="K235" s="139" t="s">
        <v>1</v>
      </c>
      <c r="L235" s="32"/>
      <c r="M235" s="144" t="s">
        <v>1</v>
      </c>
      <c r="N235" s="145" t="s">
        <v>44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158</v>
      </c>
      <c r="AT235" s="148" t="s">
        <v>154</v>
      </c>
      <c r="AU235" s="148" t="s">
        <v>89</v>
      </c>
      <c r="AY235" s="16" t="s">
        <v>151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6" t="s">
        <v>86</v>
      </c>
      <c r="BK235" s="149">
        <f>ROUND(I235*H235,2)</f>
        <v>0</v>
      </c>
      <c r="BL235" s="16" t="s">
        <v>158</v>
      </c>
      <c r="BM235" s="148" t="s">
        <v>3190</v>
      </c>
    </row>
    <row r="236" spans="2:65" s="12" customFormat="1" ht="11.25">
      <c r="B236" s="160"/>
      <c r="D236" s="150" t="s">
        <v>312</v>
      </c>
      <c r="E236" s="161" t="s">
        <v>1</v>
      </c>
      <c r="F236" s="162" t="s">
        <v>3072</v>
      </c>
      <c r="H236" s="163">
        <v>199</v>
      </c>
      <c r="I236" s="164"/>
      <c r="L236" s="160"/>
      <c r="M236" s="165"/>
      <c r="T236" s="166"/>
      <c r="AT236" s="161" t="s">
        <v>312</v>
      </c>
      <c r="AU236" s="161" t="s">
        <v>89</v>
      </c>
      <c r="AV236" s="12" t="s">
        <v>89</v>
      </c>
      <c r="AW236" s="12" t="s">
        <v>35</v>
      </c>
      <c r="AX236" s="12" t="s">
        <v>86</v>
      </c>
      <c r="AY236" s="161" t="s">
        <v>151</v>
      </c>
    </row>
    <row r="237" spans="2:65" s="1" customFormat="1" ht="16.5" customHeight="1">
      <c r="B237" s="136"/>
      <c r="C237" s="137" t="s">
        <v>552</v>
      </c>
      <c r="D237" s="137" t="s">
        <v>154</v>
      </c>
      <c r="E237" s="138" t="s">
        <v>493</v>
      </c>
      <c r="F237" s="139" t="s">
        <v>494</v>
      </c>
      <c r="G237" s="140" t="s">
        <v>309</v>
      </c>
      <c r="H237" s="141">
        <v>514.6</v>
      </c>
      <c r="I237" s="142"/>
      <c r="J237" s="143">
        <f>ROUND(I237*H237,2)</f>
        <v>0</v>
      </c>
      <c r="K237" s="139" t="s">
        <v>310</v>
      </c>
      <c r="L237" s="32"/>
      <c r="M237" s="144" t="s">
        <v>1</v>
      </c>
      <c r="N237" s="145" t="s">
        <v>44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158</v>
      </c>
      <c r="AT237" s="148" t="s">
        <v>154</v>
      </c>
      <c r="AU237" s="148" t="s">
        <v>89</v>
      </c>
      <c r="AY237" s="16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86</v>
      </c>
      <c r="BK237" s="149">
        <f>ROUND(I237*H237,2)</f>
        <v>0</v>
      </c>
      <c r="BL237" s="16" t="s">
        <v>158</v>
      </c>
      <c r="BM237" s="148" t="s">
        <v>3191</v>
      </c>
    </row>
    <row r="238" spans="2:65" s="12" customFormat="1" ht="11.25">
      <c r="B238" s="160"/>
      <c r="D238" s="150" t="s">
        <v>312</v>
      </c>
      <c r="E238" s="161" t="s">
        <v>1</v>
      </c>
      <c r="F238" s="162" t="s">
        <v>283</v>
      </c>
      <c r="H238" s="163">
        <v>514.6</v>
      </c>
      <c r="I238" s="164"/>
      <c r="L238" s="160"/>
      <c r="M238" s="165"/>
      <c r="T238" s="166"/>
      <c r="AT238" s="161" t="s">
        <v>312</v>
      </c>
      <c r="AU238" s="161" t="s">
        <v>89</v>
      </c>
      <c r="AV238" s="12" t="s">
        <v>89</v>
      </c>
      <c r="AW238" s="12" t="s">
        <v>35</v>
      </c>
      <c r="AX238" s="12" t="s">
        <v>79</v>
      </c>
      <c r="AY238" s="161" t="s">
        <v>151</v>
      </c>
    </row>
    <row r="239" spans="2:65" s="13" customFormat="1" ht="11.25">
      <c r="B239" s="167"/>
      <c r="D239" s="150" t="s">
        <v>312</v>
      </c>
      <c r="E239" s="168" t="s">
        <v>1</v>
      </c>
      <c r="F239" s="169" t="s">
        <v>320</v>
      </c>
      <c r="H239" s="170">
        <v>514.6</v>
      </c>
      <c r="I239" s="171"/>
      <c r="L239" s="167"/>
      <c r="M239" s="172"/>
      <c r="T239" s="173"/>
      <c r="AT239" s="168" t="s">
        <v>312</v>
      </c>
      <c r="AU239" s="168" t="s">
        <v>89</v>
      </c>
      <c r="AV239" s="13" t="s">
        <v>158</v>
      </c>
      <c r="AW239" s="13" t="s">
        <v>35</v>
      </c>
      <c r="AX239" s="13" t="s">
        <v>86</v>
      </c>
      <c r="AY239" s="168" t="s">
        <v>151</v>
      </c>
    </row>
    <row r="240" spans="2:65" s="1" customFormat="1" ht="16.5" customHeight="1">
      <c r="B240" s="136"/>
      <c r="C240" s="137" t="s">
        <v>557</v>
      </c>
      <c r="D240" s="137" t="s">
        <v>154</v>
      </c>
      <c r="E240" s="138" t="s">
        <v>497</v>
      </c>
      <c r="F240" s="139" t="s">
        <v>498</v>
      </c>
      <c r="G240" s="140" t="s">
        <v>309</v>
      </c>
      <c r="H240" s="141">
        <v>170</v>
      </c>
      <c r="I240" s="142"/>
      <c r="J240" s="143">
        <f>ROUND(I240*H240,2)</f>
        <v>0</v>
      </c>
      <c r="K240" s="139" t="s">
        <v>310</v>
      </c>
      <c r="L240" s="32"/>
      <c r="M240" s="144" t="s">
        <v>1</v>
      </c>
      <c r="N240" s="145" t="s">
        <v>44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158</v>
      </c>
      <c r="AT240" s="148" t="s">
        <v>154</v>
      </c>
      <c r="AU240" s="148" t="s">
        <v>89</v>
      </c>
      <c r="AY240" s="16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6" t="s">
        <v>86</v>
      </c>
      <c r="BK240" s="149">
        <f>ROUND(I240*H240,2)</f>
        <v>0</v>
      </c>
      <c r="BL240" s="16" t="s">
        <v>158</v>
      </c>
      <c r="BM240" s="148" t="s">
        <v>3192</v>
      </c>
    </row>
    <row r="241" spans="2:65" s="12" customFormat="1" ht="11.25">
      <c r="B241" s="160"/>
      <c r="D241" s="150" t="s">
        <v>312</v>
      </c>
      <c r="E241" s="161" t="s">
        <v>1</v>
      </c>
      <c r="F241" s="162" t="s">
        <v>3179</v>
      </c>
      <c r="H241" s="163">
        <v>170</v>
      </c>
      <c r="I241" s="164"/>
      <c r="L241" s="160"/>
      <c r="M241" s="165"/>
      <c r="T241" s="166"/>
      <c r="AT241" s="161" t="s">
        <v>312</v>
      </c>
      <c r="AU241" s="161" t="s">
        <v>89</v>
      </c>
      <c r="AV241" s="12" t="s">
        <v>89</v>
      </c>
      <c r="AW241" s="12" t="s">
        <v>35</v>
      </c>
      <c r="AX241" s="12" t="s">
        <v>86</v>
      </c>
      <c r="AY241" s="161" t="s">
        <v>151</v>
      </c>
    </row>
    <row r="242" spans="2:65" s="1" customFormat="1" ht="16.5" customHeight="1">
      <c r="B242" s="136"/>
      <c r="C242" s="137" t="s">
        <v>562</v>
      </c>
      <c r="D242" s="137" t="s">
        <v>154</v>
      </c>
      <c r="E242" s="138" t="s">
        <v>510</v>
      </c>
      <c r="F242" s="139" t="s">
        <v>511</v>
      </c>
      <c r="G242" s="140" t="s">
        <v>309</v>
      </c>
      <c r="H242" s="141">
        <v>244</v>
      </c>
      <c r="I242" s="142"/>
      <c r="J242" s="143">
        <f>ROUND(I242*H242,2)</f>
        <v>0</v>
      </c>
      <c r="K242" s="139" t="s">
        <v>310</v>
      </c>
      <c r="L242" s="32"/>
      <c r="M242" s="144" t="s">
        <v>1</v>
      </c>
      <c r="N242" s="145" t="s">
        <v>44</v>
      </c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AR242" s="148" t="s">
        <v>158</v>
      </c>
      <c r="AT242" s="148" t="s">
        <v>154</v>
      </c>
      <c r="AU242" s="148" t="s">
        <v>89</v>
      </c>
      <c r="AY242" s="16" t="s">
        <v>151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6" t="s">
        <v>86</v>
      </c>
      <c r="BK242" s="149">
        <f>ROUND(I242*H242,2)</f>
        <v>0</v>
      </c>
      <c r="BL242" s="16" t="s">
        <v>158</v>
      </c>
      <c r="BM242" s="148" t="s">
        <v>3193</v>
      </c>
    </row>
    <row r="243" spans="2:65" s="12" customFormat="1" ht="11.25">
      <c r="B243" s="160"/>
      <c r="D243" s="150" t="s">
        <v>312</v>
      </c>
      <c r="E243" s="161" t="s">
        <v>1</v>
      </c>
      <c r="F243" s="162" t="s">
        <v>3178</v>
      </c>
      <c r="H243" s="163">
        <v>146</v>
      </c>
      <c r="I243" s="164"/>
      <c r="L243" s="160"/>
      <c r="M243" s="165"/>
      <c r="T243" s="166"/>
      <c r="AT243" s="161" t="s">
        <v>312</v>
      </c>
      <c r="AU243" s="161" t="s">
        <v>89</v>
      </c>
      <c r="AV243" s="12" t="s">
        <v>89</v>
      </c>
      <c r="AW243" s="12" t="s">
        <v>35</v>
      </c>
      <c r="AX243" s="12" t="s">
        <v>79</v>
      </c>
      <c r="AY243" s="161" t="s">
        <v>151</v>
      </c>
    </row>
    <row r="244" spans="2:65" s="12" customFormat="1" ht="11.25">
      <c r="B244" s="160"/>
      <c r="D244" s="150" t="s">
        <v>312</v>
      </c>
      <c r="E244" s="161" t="s">
        <v>1</v>
      </c>
      <c r="F244" s="162" t="s">
        <v>3194</v>
      </c>
      <c r="H244" s="163">
        <v>98</v>
      </c>
      <c r="I244" s="164"/>
      <c r="L244" s="160"/>
      <c r="M244" s="165"/>
      <c r="T244" s="166"/>
      <c r="AT244" s="161" t="s">
        <v>312</v>
      </c>
      <c r="AU244" s="161" t="s">
        <v>89</v>
      </c>
      <c r="AV244" s="12" t="s">
        <v>89</v>
      </c>
      <c r="AW244" s="12" t="s">
        <v>35</v>
      </c>
      <c r="AX244" s="12" t="s">
        <v>79</v>
      </c>
      <c r="AY244" s="161" t="s">
        <v>151</v>
      </c>
    </row>
    <row r="245" spans="2:65" s="13" customFormat="1" ht="11.25">
      <c r="B245" s="167"/>
      <c r="D245" s="150" t="s">
        <v>312</v>
      </c>
      <c r="E245" s="168" t="s">
        <v>1</v>
      </c>
      <c r="F245" s="169" t="s">
        <v>320</v>
      </c>
      <c r="H245" s="170">
        <v>244</v>
      </c>
      <c r="I245" s="171"/>
      <c r="L245" s="167"/>
      <c r="M245" s="172"/>
      <c r="T245" s="173"/>
      <c r="AT245" s="168" t="s">
        <v>312</v>
      </c>
      <c r="AU245" s="168" t="s">
        <v>89</v>
      </c>
      <c r="AV245" s="13" t="s">
        <v>158</v>
      </c>
      <c r="AW245" s="13" t="s">
        <v>35</v>
      </c>
      <c r="AX245" s="13" t="s">
        <v>86</v>
      </c>
      <c r="AY245" s="168" t="s">
        <v>151</v>
      </c>
    </row>
    <row r="246" spans="2:65" s="1" customFormat="1" ht="16.5" customHeight="1">
      <c r="B246" s="136"/>
      <c r="C246" s="174" t="s">
        <v>567</v>
      </c>
      <c r="D246" s="174" t="s">
        <v>374</v>
      </c>
      <c r="E246" s="175" t="s">
        <v>1610</v>
      </c>
      <c r="F246" s="176" t="s">
        <v>1611</v>
      </c>
      <c r="G246" s="177" t="s">
        <v>377</v>
      </c>
      <c r="H246" s="178">
        <v>196</v>
      </c>
      <c r="I246" s="179"/>
      <c r="J246" s="180">
        <f>ROUND(I246*H246,2)</f>
        <v>0</v>
      </c>
      <c r="K246" s="176" t="s">
        <v>310</v>
      </c>
      <c r="L246" s="181"/>
      <c r="M246" s="182" t="s">
        <v>1</v>
      </c>
      <c r="N246" s="183" t="s">
        <v>44</v>
      </c>
      <c r="P246" s="146">
        <f>O246*H246</f>
        <v>0</v>
      </c>
      <c r="Q246" s="146">
        <v>1</v>
      </c>
      <c r="R246" s="146">
        <f>Q246*H246</f>
        <v>196</v>
      </c>
      <c r="S246" s="146">
        <v>0</v>
      </c>
      <c r="T246" s="147">
        <f>S246*H246</f>
        <v>0</v>
      </c>
      <c r="AR246" s="148" t="s">
        <v>183</v>
      </c>
      <c r="AT246" s="148" t="s">
        <v>374</v>
      </c>
      <c r="AU246" s="148" t="s">
        <v>89</v>
      </c>
      <c r="AY246" s="16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86</v>
      </c>
      <c r="BK246" s="149">
        <f>ROUND(I246*H246,2)</f>
        <v>0</v>
      </c>
      <c r="BL246" s="16" t="s">
        <v>158</v>
      </c>
      <c r="BM246" s="148" t="s">
        <v>3195</v>
      </c>
    </row>
    <row r="247" spans="2:65" s="12" customFormat="1" ht="11.25">
      <c r="B247" s="160"/>
      <c r="D247" s="150" t="s">
        <v>312</v>
      </c>
      <c r="E247" s="161" t="s">
        <v>1</v>
      </c>
      <c r="F247" s="162" t="s">
        <v>3196</v>
      </c>
      <c r="H247" s="163">
        <v>196</v>
      </c>
      <c r="I247" s="164"/>
      <c r="L247" s="160"/>
      <c r="M247" s="165"/>
      <c r="T247" s="166"/>
      <c r="AT247" s="161" t="s">
        <v>312</v>
      </c>
      <c r="AU247" s="161" t="s">
        <v>89</v>
      </c>
      <c r="AV247" s="12" t="s">
        <v>89</v>
      </c>
      <c r="AW247" s="12" t="s">
        <v>35</v>
      </c>
      <c r="AX247" s="12" t="s">
        <v>86</v>
      </c>
      <c r="AY247" s="161" t="s">
        <v>151</v>
      </c>
    </row>
    <row r="248" spans="2:65" s="1" customFormat="1" ht="16.5" customHeight="1">
      <c r="B248" s="136"/>
      <c r="C248" s="137" t="s">
        <v>572</v>
      </c>
      <c r="D248" s="137" t="s">
        <v>154</v>
      </c>
      <c r="E248" s="138" t="s">
        <v>514</v>
      </c>
      <c r="F248" s="139" t="s">
        <v>515</v>
      </c>
      <c r="G248" s="140" t="s">
        <v>309</v>
      </c>
      <c r="H248" s="141">
        <v>7.2</v>
      </c>
      <c r="I248" s="142"/>
      <c r="J248" s="143">
        <f>ROUND(I248*H248,2)</f>
        <v>0</v>
      </c>
      <c r="K248" s="139" t="s">
        <v>310</v>
      </c>
      <c r="L248" s="32"/>
      <c r="M248" s="144" t="s">
        <v>1</v>
      </c>
      <c r="N248" s="145" t="s">
        <v>44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158</v>
      </c>
      <c r="AT248" s="148" t="s">
        <v>154</v>
      </c>
      <c r="AU248" s="148" t="s">
        <v>89</v>
      </c>
      <c r="AY248" s="16" t="s">
        <v>151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6" t="s">
        <v>86</v>
      </c>
      <c r="BK248" s="149">
        <f>ROUND(I248*H248,2)</f>
        <v>0</v>
      </c>
      <c r="BL248" s="16" t="s">
        <v>158</v>
      </c>
      <c r="BM248" s="148" t="s">
        <v>3197</v>
      </c>
    </row>
    <row r="249" spans="2:65" s="12" customFormat="1" ht="11.25">
      <c r="B249" s="160"/>
      <c r="D249" s="150" t="s">
        <v>312</v>
      </c>
      <c r="E249" s="161" t="s">
        <v>1</v>
      </c>
      <c r="F249" s="162" t="s">
        <v>3198</v>
      </c>
      <c r="H249" s="163">
        <v>7.2</v>
      </c>
      <c r="I249" s="164"/>
      <c r="L249" s="160"/>
      <c r="M249" s="165"/>
      <c r="T249" s="166"/>
      <c r="AT249" s="161" t="s">
        <v>312</v>
      </c>
      <c r="AU249" s="161" t="s">
        <v>89</v>
      </c>
      <c r="AV249" s="12" t="s">
        <v>89</v>
      </c>
      <c r="AW249" s="12" t="s">
        <v>35</v>
      </c>
      <c r="AX249" s="12" t="s">
        <v>86</v>
      </c>
      <c r="AY249" s="161" t="s">
        <v>151</v>
      </c>
    </row>
    <row r="250" spans="2:65" s="1" customFormat="1" ht="16.5" customHeight="1">
      <c r="B250" s="136"/>
      <c r="C250" s="174" t="s">
        <v>576</v>
      </c>
      <c r="D250" s="174" t="s">
        <v>374</v>
      </c>
      <c r="E250" s="175" t="s">
        <v>521</v>
      </c>
      <c r="F250" s="176" t="s">
        <v>522</v>
      </c>
      <c r="G250" s="177" t="s">
        <v>377</v>
      </c>
      <c r="H250" s="178">
        <v>14.4</v>
      </c>
      <c r="I250" s="179"/>
      <c r="J250" s="180">
        <f>ROUND(I250*H250,2)</f>
        <v>0</v>
      </c>
      <c r="K250" s="176" t="s">
        <v>2322</v>
      </c>
      <c r="L250" s="181"/>
      <c r="M250" s="182" t="s">
        <v>1</v>
      </c>
      <c r="N250" s="183" t="s">
        <v>44</v>
      </c>
      <c r="P250" s="146">
        <f>O250*H250</f>
        <v>0</v>
      </c>
      <c r="Q250" s="146">
        <v>1</v>
      </c>
      <c r="R250" s="146">
        <f>Q250*H250</f>
        <v>14.4</v>
      </c>
      <c r="S250" s="146">
        <v>0</v>
      </c>
      <c r="T250" s="147">
        <f>S250*H250</f>
        <v>0</v>
      </c>
      <c r="AR250" s="148" t="s">
        <v>183</v>
      </c>
      <c r="AT250" s="148" t="s">
        <v>374</v>
      </c>
      <c r="AU250" s="148" t="s">
        <v>89</v>
      </c>
      <c r="AY250" s="16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6" t="s">
        <v>86</v>
      </c>
      <c r="BK250" s="149">
        <f>ROUND(I250*H250,2)</f>
        <v>0</v>
      </c>
      <c r="BL250" s="16" t="s">
        <v>158</v>
      </c>
      <c r="BM250" s="148" t="s">
        <v>3199</v>
      </c>
    </row>
    <row r="251" spans="2:65" s="12" customFormat="1" ht="11.25">
      <c r="B251" s="160"/>
      <c r="D251" s="150" t="s">
        <v>312</v>
      </c>
      <c r="E251" s="161" t="s">
        <v>1</v>
      </c>
      <c r="F251" s="162" t="s">
        <v>3200</v>
      </c>
      <c r="H251" s="163">
        <v>14.4</v>
      </c>
      <c r="I251" s="164"/>
      <c r="L251" s="160"/>
      <c r="M251" s="165"/>
      <c r="T251" s="166"/>
      <c r="AT251" s="161" t="s">
        <v>312</v>
      </c>
      <c r="AU251" s="161" t="s">
        <v>89</v>
      </c>
      <c r="AV251" s="12" t="s">
        <v>89</v>
      </c>
      <c r="AW251" s="12" t="s">
        <v>35</v>
      </c>
      <c r="AX251" s="12" t="s">
        <v>86</v>
      </c>
      <c r="AY251" s="161" t="s">
        <v>151</v>
      </c>
    </row>
    <row r="252" spans="2:65" s="1" customFormat="1" ht="21.75" customHeight="1">
      <c r="B252" s="136"/>
      <c r="C252" s="137" t="s">
        <v>581</v>
      </c>
      <c r="D252" s="137" t="s">
        <v>154</v>
      </c>
      <c r="E252" s="138" t="s">
        <v>533</v>
      </c>
      <c r="F252" s="139" t="s">
        <v>534</v>
      </c>
      <c r="G252" s="140" t="s">
        <v>363</v>
      </c>
      <c r="H252" s="141">
        <v>441</v>
      </c>
      <c r="I252" s="142"/>
      <c r="J252" s="143">
        <f>ROUND(I252*H252,2)</f>
        <v>0</v>
      </c>
      <c r="K252" s="139" t="s">
        <v>310</v>
      </c>
      <c r="L252" s="32"/>
      <c r="M252" s="144" t="s">
        <v>1</v>
      </c>
      <c r="N252" s="145" t="s">
        <v>44</v>
      </c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AR252" s="148" t="s">
        <v>158</v>
      </c>
      <c r="AT252" s="148" t="s">
        <v>154</v>
      </c>
      <c r="AU252" s="148" t="s">
        <v>89</v>
      </c>
      <c r="AY252" s="16" t="s">
        <v>151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6" t="s">
        <v>86</v>
      </c>
      <c r="BK252" s="149">
        <f>ROUND(I252*H252,2)</f>
        <v>0</v>
      </c>
      <c r="BL252" s="16" t="s">
        <v>158</v>
      </c>
      <c r="BM252" s="148" t="s">
        <v>3201</v>
      </c>
    </row>
    <row r="253" spans="2:65" s="12" customFormat="1" ht="11.25">
      <c r="B253" s="160"/>
      <c r="D253" s="150" t="s">
        <v>312</v>
      </c>
      <c r="E253" s="161" t="s">
        <v>1</v>
      </c>
      <c r="F253" s="162" t="s">
        <v>3202</v>
      </c>
      <c r="H253" s="163">
        <v>441</v>
      </c>
      <c r="I253" s="164"/>
      <c r="L253" s="160"/>
      <c r="M253" s="165"/>
      <c r="T253" s="166"/>
      <c r="AT253" s="161" t="s">
        <v>312</v>
      </c>
      <c r="AU253" s="161" t="s">
        <v>89</v>
      </c>
      <c r="AV253" s="12" t="s">
        <v>89</v>
      </c>
      <c r="AW253" s="12" t="s">
        <v>35</v>
      </c>
      <c r="AX253" s="12" t="s">
        <v>86</v>
      </c>
      <c r="AY253" s="161" t="s">
        <v>151</v>
      </c>
    </row>
    <row r="254" spans="2:65" s="1" customFormat="1" ht="16.5" customHeight="1">
      <c r="B254" s="136"/>
      <c r="C254" s="137" t="s">
        <v>587</v>
      </c>
      <c r="D254" s="137" t="s">
        <v>154</v>
      </c>
      <c r="E254" s="138" t="s">
        <v>538</v>
      </c>
      <c r="F254" s="139" t="s">
        <v>539</v>
      </c>
      <c r="G254" s="140" t="s">
        <v>363</v>
      </c>
      <c r="H254" s="141">
        <v>441</v>
      </c>
      <c r="I254" s="142"/>
      <c r="J254" s="143">
        <f>ROUND(I254*H254,2)</f>
        <v>0</v>
      </c>
      <c r="K254" s="139" t="s">
        <v>310</v>
      </c>
      <c r="L254" s="32"/>
      <c r="M254" s="144" t="s">
        <v>1</v>
      </c>
      <c r="N254" s="145" t="s">
        <v>44</v>
      </c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AR254" s="148" t="s">
        <v>158</v>
      </c>
      <c r="AT254" s="148" t="s">
        <v>154</v>
      </c>
      <c r="AU254" s="148" t="s">
        <v>89</v>
      </c>
      <c r="AY254" s="16" t="s">
        <v>151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86</v>
      </c>
      <c r="BK254" s="149">
        <f>ROUND(I254*H254,2)</f>
        <v>0</v>
      </c>
      <c r="BL254" s="16" t="s">
        <v>158</v>
      </c>
      <c r="BM254" s="148" t="s">
        <v>3203</v>
      </c>
    </row>
    <row r="255" spans="2:65" s="12" customFormat="1" ht="11.25">
      <c r="B255" s="160"/>
      <c r="D255" s="150" t="s">
        <v>312</v>
      </c>
      <c r="E255" s="161" t="s">
        <v>1</v>
      </c>
      <c r="F255" s="162" t="s">
        <v>3202</v>
      </c>
      <c r="H255" s="163">
        <v>441</v>
      </c>
      <c r="I255" s="164"/>
      <c r="L255" s="160"/>
      <c r="M255" s="165"/>
      <c r="T255" s="166"/>
      <c r="AT255" s="161" t="s">
        <v>312</v>
      </c>
      <c r="AU255" s="161" t="s">
        <v>89</v>
      </c>
      <c r="AV255" s="12" t="s">
        <v>89</v>
      </c>
      <c r="AW255" s="12" t="s">
        <v>35</v>
      </c>
      <c r="AX255" s="12" t="s">
        <v>86</v>
      </c>
      <c r="AY255" s="161" t="s">
        <v>151</v>
      </c>
    </row>
    <row r="256" spans="2:65" s="1" customFormat="1" ht="16.5" customHeight="1">
      <c r="B256" s="136"/>
      <c r="C256" s="137" t="s">
        <v>592</v>
      </c>
      <c r="D256" s="137" t="s">
        <v>154</v>
      </c>
      <c r="E256" s="138" t="s">
        <v>1231</v>
      </c>
      <c r="F256" s="139" t="s">
        <v>1232</v>
      </c>
      <c r="G256" s="140" t="s">
        <v>363</v>
      </c>
      <c r="H256" s="141">
        <v>552</v>
      </c>
      <c r="I256" s="142"/>
      <c r="J256" s="143">
        <f>ROUND(I256*H256,2)</f>
        <v>0</v>
      </c>
      <c r="K256" s="139" t="s">
        <v>310</v>
      </c>
      <c r="L256" s="32"/>
      <c r="M256" s="144" t="s">
        <v>1</v>
      </c>
      <c r="N256" s="145" t="s">
        <v>44</v>
      </c>
      <c r="P256" s="146">
        <f>O256*H256</f>
        <v>0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AR256" s="148" t="s">
        <v>158</v>
      </c>
      <c r="AT256" s="148" t="s">
        <v>154</v>
      </c>
      <c r="AU256" s="148" t="s">
        <v>89</v>
      </c>
      <c r="AY256" s="16" t="s">
        <v>151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6" t="s">
        <v>86</v>
      </c>
      <c r="BK256" s="149">
        <f>ROUND(I256*H256,2)</f>
        <v>0</v>
      </c>
      <c r="BL256" s="16" t="s">
        <v>158</v>
      </c>
      <c r="BM256" s="148" t="s">
        <v>3204</v>
      </c>
    </row>
    <row r="257" spans="2:65" s="12" customFormat="1" ht="11.25">
      <c r="B257" s="160"/>
      <c r="D257" s="150" t="s">
        <v>312</v>
      </c>
      <c r="E257" s="161" t="s">
        <v>1</v>
      </c>
      <c r="F257" s="162" t="s">
        <v>3205</v>
      </c>
      <c r="H257" s="163">
        <v>552</v>
      </c>
      <c r="I257" s="164"/>
      <c r="L257" s="160"/>
      <c r="M257" s="165"/>
      <c r="T257" s="166"/>
      <c r="AT257" s="161" t="s">
        <v>312</v>
      </c>
      <c r="AU257" s="161" t="s">
        <v>89</v>
      </c>
      <c r="AV257" s="12" t="s">
        <v>89</v>
      </c>
      <c r="AW257" s="12" t="s">
        <v>35</v>
      </c>
      <c r="AX257" s="12" t="s">
        <v>86</v>
      </c>
      <c r="AY257" s="161" t="s">
        <v>151</v>
      </c>
    </row>
    <row r="258" spans="2:65" s="1" customFormat="1" ht="16.5" customHeight="1">
      <c r="B258" s="136"/>
      <c r="C258" s="174" t="s">
        <v>597</v>
      </c>
      <c r="D258" s="174" t="s">
        <v>374</v>
      </c>
      <c r="E258" s="175" t="s">
        <v>542</v>
      </c>
      <c r="F258" s="176" t="s">
        <v>543</v>
      </c>
      <c r="G258" s="177" t="s">
        <v>544</v>
      </c>
      <c r="H258" s="178">
        <v>13.23</v>
      </c>
      <c r="I258" s="179"/>
      <c r="J258" s="180">
        <f>ROUND(I258*H258,2)</f>
        <v>0</v>
      </c>
      <c r="K258" s="176" t="s">
        <v>310</v>
      </c>
      <c r="L258" s="181"/>
      <c r="M258" s="182" t="s">
        <v>1</v>
      </c>
      <c r="N258" s="183" t="s">
        <v>44</v>
      </c>
      <c r="P258" s="146">
        <f>O258*H258</f>
        <v>0</v>
      </c>
      <c r="Q258" s="146">
        <v>1E-3</v>
      </c>
      <c r="R258" s="146">
        <f>Q258*H258</f>
        <v>1.323E-2</v>
      </c>
      <c r="S258" s="146">
        <v>0</v>
      </c>
      <c r="T258" s="147">
        <f>S258*H258</f>
        <v>0</v>
      </c>
      <c r="AR258" s="148" t="s">
        <v>183</v>
      </c>
      <c r="AT258" s="148" t="s">
        <v>374</v>
      </c>
      <c r="AU258" s="148" t="s">
        <v>89</v>
      </c>
      <c r="AY258" s="16" t="s">
        <v>151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6" t="s">
        <v>86</v>
      </c>
      <c r="BK258" s="149">
        <f>ROUND(I258*H258,2)</f>
        <v>0</v>
      </c>
      <c r="BL258" s="16" t="s">
        <v>158</v>
      </c>
      <c r="BM258" s="148" t="s">
        <v>3206</v>
      </c>
    </row>
    <row r="259" spans="2:65" s="12" customFormat="1" ht="11.25">
      <c r="B259" s="160"/>
      <c r="D259" s="150" t="s">
        <v>312</v>
      </c>
      <c r="E259" s="161" t="s">
        <v>1</v>
      </c>
      <c r="F259" s="162" t="s">
        <v>3207</v>
      </c>
      <c r="H259" s="163">
        <v>13.23</v>
      </c>
      <c r="I259" s="164"/>
      <c r="L259" s="160"/>
      <c r="M259" s="165"/>
      <c r="T259" s="166"/>
      <c r="AT259" s="161" t="s">
        <v>312</v>
      </c>
      <c r="AU259" s="161" t="s">
        <v>89</v>
      </c>
      <c r="AV259" s="12" t="s">
        <v>89</v>
      </c>
      <c r="AW259" s="12" t="s">
        <v>35</v>
      </c>
      <c r="AX259" s="12" t="s">
        <v>86</v>
      </c>
      <c r="AY259" s="161" t="s">
        <v>151</v>
      </c>
    </row>
    <row r="260" spans="2:65" s="1" customFormat="1" ht="16.5" customHeight="1">
      <c r="B260" s="136"/>
      <c r="C260" s="174" t="s">
        <v>602</v>
      </c>
      <c r="D260" s="174" t="s">
        <v>374</v>
      </c>
      <c r="E260" s="175" t="s">
        <v>1234</v>
      </c>
      <c r="F260" s="176" t="s">
        <v>1235</v>
      </c>
      <c r="G260" s="177" t="s">
        <v>544</v>
      </c>
      <c r="H260" s="178">
        <v>16.559999999999999</v>
      </c>
      <c r="I260" s="179"/>
      <c r="J260" s="180">
        <f>ROUND(I260*H260,2)</f>
        <v>0</v>
      </c>
      <c r="K260" s="176" t="s">
        <v>310</v>
      </c>
      <c r="L260" s="181"/>
      <c r="M260" s="182" t="s">
        <v>1</v>
      </c>
      <c r="N260" s="183" t="s">
        <v>44</v>
      </c>
      <c r="P260" s="146">
        <f>O260*H260</f>
        <v>0</v>
      </c>
      <c r="Q260" s="146">
        <v>1E-3</v>
      </c>
      <c r="R260" s="146">
        <f>Q260*H260</f>
        <v>1.6559999999999998E-2</v>
      </c>
      <c r="S260" s="146">
        <v>0</v>
      </c>
      <c r="T260" s="147">
        <f>S260*H260</f>
        <v>0</v>
      </c>
      <c r="AR260" s="148" t="s">
        <v>183</v>
      </c>
      <c r="AT260" s="148" t="s">
        <v>374</v>
      </c>
      <c r="AU260" s="148" t="s">
        <v>89</v>
      </c>
      <c r="AY260" s="16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6" t="s">
        <v>86</v>
      </c>
      <c r="BK260" s="149">
        <f>ROUND(I260*H260,2)</f>
        <v>0</v>
      </c>
      <c r="BL260" s="16" t="s">
        <v>158</v>
      </c>
      <c r="BM260" s="148" t="s">
        <v>3208</v>
      </c>
    </row>
    <row r="261" spans="2:65" s="12" customFormat="1" ht="11.25">
      <c r="B261" s="160"/>
      <c r="D261" s="150" t="s">
        <v>312</v>
      </c>
      <c r="E261" s="161" t="s">
        <v>1</v>
      </c>
      <c r="F261" s="162" t="s">
        <v>3209</v>
      </c>
      <c r="H261" s="163">
        <v>16.559999999999999</v>
      </c>
      <c r="I261" s="164"/>
      <c r="L261" s="160"/>
      <c r="M261" s="165"/>
      <c r="T261" s="166"/>
      <c r="AT261" s="161" t="s">
        <v>312</v>
      </c>
      <c r="AU261" s="161" t="s">
        <v>89</v>
      </c>
      <c r="AV261" s="12" t="s">
        <v>89</v>
      </c>
      <c r="AW261" s="12" t="s">
        <v>35</v>
      </c>
      <c r="AX261" s="12" t="s">
        <v>86</v>
      </c>
      <c r="AY261" s="161" t="s">
        <v>151</v>
      </c>
    </row>
    <row r="262" spans="2:65" s="1" customFormat="1" ht="16.5" customHeight="1">
      <c r="B262" s="136"/>
      <c r="C262" s="137" t="s">
        <v>607</v>
      </c>
      <c r="D262" s="137" t="s">
        <v>154</v>
      </c>
      <c r="E262" s="138" t="s">
        <v>548</v>
      </c>
      <c r="F262" s="139" t="s">
        <v>549</v>
      </c>
      <c r="G262" s="140" t="s">
        <v>363</v>
      </c>
      <c r="H262" s="141">
        <v>239</v>
      </c>
      <c r="I262" s="142"/>
      <c r="J262" s="143">
        <f>ROUND(I262*H262,2)</f>
        <v>0</v>
      </c>
      <c r="K262" s="139" t="s">
        <v>310</v>
      </c>
      <c r="L262" s="32"/>
      <c r="M262" s="144" t="s">
        <v>1</v>
      </c>
      <c r="N262" s="145" t="s">
        <v>44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158</v>
      </c>
      <c r="AT262" s="148" t="s">
        <v>154</v>
      </c>
      <c r="AU262" s="148" t="s">
        <v>89</v>
      </c>
      <c r="AY262" s="16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6" t="s">
        <v>86</v>
      </c>
      <c r="BK262" s="149">
        <f>ROUND(I262*H262,2)</f>
        <v>0</v>
      </c>
      <c r="BL262" s="16" t="s">
        <v>158</v>
      </c>
      <c r="BM262" s="148" t="s">
        <v>3210</v>
      </c>
    </row>
    <row r="263" spans="2:65" s="12" customFormat="1" ht="11.25">
      <c r="B263" s="160"/>
      <c r="D263" s="150" t="s">
        <v>312</v>
      </c>
      <c r="E263" s="161" t="s">
        <v>1</v>
      </c>
      <c r="F263" s="162" t="s">
        <v>3211</v>
      </c>
      <c r="H263" s="163">
        <v>239</v>
      </c>
      <c r="I263" s="164"/>
      <c r="L263" s="160"/>
      <c r="M263" s="165"/>
      <c r="T263" s="166"/>
      <c r="AT263" s="161" t="s">
        <v>312</v>
      </c>
      <c r="AU263" s="161" t="s">
        <v>89</v>
      </c>
      <c r="AV263" s="12" t="s">
        <v>89</v>
      </c>
      <c r="AW263" s="12" t="s">
        <v>35</v>
      </c>
      <c r="AX263" s="12" t="s">
        <v>86</v>
      </c>
      <c r="AY263" s="161" t="s">
        <v>151</v>
      </c>
    </row>
    <row r="264" spans="2:65" s="1" customFormat="1" ht="16.5" customHeight="1">
      <c r="B264" s="136"/>
      <c r="C264" s="137" t="s">
        <v>613</v>
      </c>
      <c r="D264" s="137" t="s">
        <v>154</v>
      </c>
      <c r="E264" s="138" t="s">
        <v>1238</v>
      </c>
      <c r="F264" s="139" t="s">
        <v>1239</v>
      </c>
      <c r="G264" s="140" t="s">
        <v>363</v>
      </c>
      <c r="H264" s="141">
        <v>735</v>
      </c>
      <c r="I264" s="142"/>
      <c r="J264" s="143">
        <f>ROUND(I264*H264,2)</f>
        <v>0</v>
      </c>
      <c r="K264" s="139" t="s">
        <v>310</v>
      </c>
      <c r="L264" s="32"/>
      <c r="M264" s="144" t="s">
        <v>1</v>
      </c>
      <c r="N264" s="145" t="s">
        <v>44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158</v>
      </c>
      <c r="AT264" s="148" t="s">
        <v>154</v>
      </c>
      <c r="AU264" s="148" t="s">
        <v>89</v>
      </c>
      <c r="AY264" s="16" t="s">
        <v>151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86</v>
      </c>
      <c r="BK264" s="149">
        <f>ROUND(I264*H264,2)</f>
        <v>0</v>
      </c>
      <c r="BL264" s="16" t="s">
        <v>158</v>
      </c>
      <c r="BM264" s="148" t="s">
        <v>3212</v>
      </c>
    </row>
    <row r="265" spans="2:65" s="12" customFormat="1" ht="11.25">
      <c r="B265" s="160"/>
      <c r="D265" s="150" t="s">
        <v>312</v>
      </c>
      <c r="E265" s="161" t="s">
        <v>1</v>
      </c>
      <c r="F265" s="162" t="s">
        <v>3213</v>
      </c>
      <c r="H265" s="163">
        <v>735</v>
      </c>
      <c r="I265" s="164"/>
      <c r="L265" s="160"/>
      <c r="M265" s="165"/>
      <c r="T265" s="166"/>
      <c r="AT265" s="161" t="s">
        <v>312</v>
      </c>
      <c r="AU265" s="161" t="s">
        <v>89</v>
      </c>
      <c r="AV265" s="12" t="s">
        <v>89</v>
      </c>
      <c r="AW265" s="12" t="s">
        <v>35</v>
      </c>
      <c r="AX265" s="12" t="s">
        <v>86</v>
      </c>
      <c r="AY265" s="161" t="s">
        <v>151</v>
      </c>
    </row>
    <row r="266" spans="2:65" s="1" customFormat="1" ht="16.5" customHeight="1">
      <c r="B266" s="136"/>
      <c r="C266" s="137" t="s">
        <v>618</v>
      </c>
      <c r="D266" s="137" t="s">
        <v>154</v>
      </c>
      <c r="E266" s="138" t="s">
        <v>3214</v>
      </c>
      <c r="F266" s="139" t="s">
        <v>3215</v>
      </c>
      <c r="G266" s="140" t="s">
        <v>363</v>
      </c>
      <c r="H266" s="141">
        <v>441</v>
      </c>
      <c r="I266" s="142"/>
      <c r="J266" s="143">
        <f>ROUND(I266*H266,2)</f>
        <v>0</v>
      </c>
      <c r="K266" s="139" t="s">
        <v>310</v>
      </c>
      <c r="L266" s="32"/>
      <c r="M266" s="144" t="s">
        <v>1</v>
      </c>
      <c r="N266" s="145" t="s">
        <v>44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158</v>
      </c>
      <c r="AT266" s="148" t="s">
        <v>154</v>
      </c>
      <c r="AU266" s="148" t="s">
        <v>89</v>
      </c>
      <c r="AY266" s="16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86</v>
      </c>
      <c r="BK266" s="149">
        <f>ROUND(I266*H266,2)</f>
        <v>0</v>
      </c>
      <c r="BL266" s="16" t="s">
        <v>158</v>
      </c>
      <c r="BM266" s="148" t="s">
        <v>3216</v>
      </c>
    </row>
    <row r="267" spans="2:65" s="12" customFormat="1" ht="11.25">
      <c r="B267" s="160"/>
      <c r="D267" s="150" t="s">
        <v>312</v>
      </c>
      <c r="E267" s="161" t="s">
        <v>1</v>
      </c>
      <c r="F267" s="162" t="s">
        <v>3217</v>
      </c>
      <c r="H267" s="163">
        <v>441</v>
      </c>
      <c r="I267" s="164"/>
      <c r="L267" s="160"/>
      <c r="M267" s="165"/>
      <c r="T267" s="166"/>
      <c r="AT267" s="161" t="s">
        <v>312</v>
      </c>
      <c r="AU267" s="161" t="s">
        <v>89</v>
      </c>
      <c r="AV267" s="12" t="s">
        <v>89</v>
      </c>
      <c r="AW267" s="12" t="s">
        <v>35</v>
      </c>
      <c r="AX267" s="12" t="s">
        <v>86</v>
      </c>
      <c r="AY267" s="161" t="s">
        <v>151</v>
      </c>
    </row>
    <row r="268" spans="2:65" s="1" customFormat="1" ht="16.5" customHeight="1">
      <c r="B268" s="136"/>
      <c r="C268" s="137" t="s">
        <v>623</v>
      </c>
      <c r="D268" s="137" t="s">
        <v>154</v>
      </c>
      <c r="E268" s="138" t="s">
        <v>1242</v>
      </c>
      <c r="F268" s="139" t="s">
        <v>1243</v>
      </c>
      <c r="G268" s="140" t="s">
        <v>363</v>
      </c>
      <c r="H268" s="141">
        <v>111</v>
      </c>
      <c r="I268" s="142"/>
      <c r="J268" s="143">
        <f>ROUND(I268*H268,2)</f>
        <v>0</v>
      </c>
      <c r="K268" s="139" t="s">
        <v>310</v>
      </c>
      <c r="L268" s="32"/>
      <c r="M268" s="144" t="s">
        <v>1</v>
      </c>
      <c r="N268" s="145" t="s">
        <v>44</v>
      </c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AR268" s="148" t="s">
        <v>158</v>
      </c>
      <c r="AT268" s="148" t="s">
        <v>154</v>
      </c>
      <c r="AU268" s="148" t="s">
        <v>89</v>
      </c>
      <c r="AY268" s="16" t="s">
        <v>151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86</v>
      </c>
      <c r="BK268" s="149">
        <f>ROUND(I268*H268,2)</f>
        <v>0</v>
      </c>
      <c r="BL268" s="16" t="s">
        <v>158</v>
      </c>
      <c r="BM268" s="148" t="s">
        <v>3218</v>
      </c>
    </row>
    <row r="269" spans="2:65" s="12" customFormat="1" ht="11.25">
      <c r="B269" s="160"/>
      <c r="D269" s="150" t="s">
        <v>312</v>
      </c>
      <c r="E269" s="161" t="s">
        <v>1</v>
      </c>
      <c r="F269" s="162" t="s">
        <v>3219</v>
      </c>
      <c r="H269" s="163">
        <v>111</v>
      </c>
      <c r="I269" s="164"/>
      <c r="L269" s="160"/>
      <c r="M269" s="165"/>
      <c r="T269" s="166"/>
      <c r="AT269" s="161" t="s">
        <v>312</v>
      </c>
      <c r="AU269" s="161" t="s">
        <v>89</v>
      </c>
      <c r="AV269" s="12" t="s">
        <v>89</v>
      </c>
      <c r="AW269" s="12" t="s">
        <v>35</v>
      </c>
      <c r="AX269" s="12" t="s">
        <v>86</v>
      </c>
      <c r="AY269" s="161" t="s">
        <v>151</v>
      </c>
    </row>
    <row r="270" spans="2:65" s="1" customFormat="1" ht="16.5" customHeight="1">
      <c r="B270" s="136"/>
      <c r="C270" s="137" t="s">
        <v>629</v>
      </c>
      <c r="D270" s="137" t="s">
        <v>154</v>
      </c>
      <c r="E270" s="138" t="s">
        <v>1614</v>
      </c>
      <c r="F270" s="139" t="s">
        <v>1615</v>
      </c>
      <c r="G270" s="140" t="s">
        <v>363</v>
      </c>
      <c r="H270" s="141">
        <v>552</v>
      </c>
      <c r="I270" s="142"/>
      <c r="J270" s="143">
        <f>ROUND(I270*H270,2)</f>
        <v>0</v>
      </c>
      <c r="K270" s="139" t="s">
        <v>310</v>
      </c>
      <c r="L270" s="32"/>
      <c r="M270" s="144" t="s">
        <v>1</v>
      </c>
      <c r="N270" s="145" t="s">
        <v>44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158</v>
      </c>
      <c r="AT270" s="148" t="s">
        <v>154</v>
      </c>
      <c r="AU270" s="148" t="s">
        <v>89</v>
      </c>
      <c r="AY270" s="16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6" t="s">
        <v>86</v>
      </c>
      <c r="BK270" s="149">
        <f>ROUND(I270*H270,2)</f>
        <v>0</v>
      </c>
      <c r="BL270" s="16" t="s">
        <v>158</v>
      </c>
      <c r="BM270" s="148" t="s">
        <v>3220</v>
      </c>
    </row>
    <row r="271" spans="2:65" s="12" customFormat="1" ht="11.25">
      <c r="B271" s="160"/>
      <c r="D271" s="150" t="s">
        <v>312</v>
      </c>
      <c r="E271" s="161" t="s">
        <v>1</v>
      </c>
      <c r="F271" s="162" t="s">
        <v>3205</v>
      </c>
      <c r="H271" s="163">
        <v>552</v>
      </c>
      <c r="I271" s="164"/>
      <c r="L271" s="160"/>
      <c r="M271" s="165"/>
      <c r="T271" s="166"/>
      <c r="AT271" s="161" t="s">
        <v>312</v>
      </c>
      <c r="AU271" s="161" t="s">
        <v>89</v>
      </c>
      <c r="AV271" s="12" t="s">
        <v>89</v>
      </c>
      <c r="AW271" s="12" t="s">
        <v>35</v>
      </c>
      <c r="AX271" s="12" t="s">
        <v>86</v>
      </c>
      <c r="AY271" s="161" t="s">
        <v>151</v>
      </c>
    </row>
    <row r="272" spans="2:65" s="1" customFormat="1" ht="16.5" customHeight="1">
      <c r="B272" s="136"/>
      <c r="C272" s="137" t="s">
        <v>634</v>
      </c>
      <c r="D272" s="137" t="s">
        <v>154</v>
      </c>
      <c r="E272" s="138" t="s">
        <v>558</v>
      </c>
      <c r="F272" s="139" t="s">
        <v>559</v>
      </c>
      <c r="G272" s="140" t="s">
        <v>309</v>
      </c>
      <c r="H272" s="141">
        <v>29.79</v>
      </c>
      <c r="I272" s="142"/>
      <c r="J272" s="143">
        <f>ROUND(I272*H272,2)</f>
        <v>0</v>
      </c>
      <c r="K272" s="139" t="s">
        <v>310</v>
      </c>
      <c r="L272" s="32"/>
      <c r="M272" s="144" t="s">
        <v>1</v>
      </c>
      <c r="N272" s="145" t="s">
        <v>44</v>
      </c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AR272" s="148" t="s">
        <v>158</v>
      </c>
      <c r="AT272" s="148" t="s">
        <v>154</v>
      </c>
      <c r="AU272" s="148" t="s">
        <v>89</v>
      </c>
      <c r="AY272" s="16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6" t="s">
        <v>86</v>
      </c>
      <c r="BK272" s="149">
        <f>ROUND(I272*H272,2)</f>
        <v>0</v>
      </c>
      <c r="BL272" s="16" t="s">
        <v>158</v>
      </c>
      <c r="BM272" s="148" t="s">
        <v>3221</v>
      </c>
    </row>
    <row r="273" spans="2:65" s="12" customFormat="1" ht="11.25">
      <c r="B273" s="160"/>
      <c r="D273" s="150" t="s">
        <v>312</v>
      </c>
      <c r="E273" s="161" t="s">
        <v>1</v>
      </c>
      <c r="F273" s="162" t="s">
        <v>3222</v>
      </c>
      <c r="H273" s="163">
        <v>29.79</v>
      </c>
      <c r="I273" s="164"/>
      <c r="L273" s="160"/>
      <c r="M273" s="165"/>
      <c r="T273" s="166"/>
      <c r="AT273" s="161" t="s">
        <v>312</v>
      </c>
      <c r="AU273" s="161" t="s">
        <v>89</v>
      </c>
      <c r="AV273" s="12" t="s">
        <v>89</v>
      </c>
      <c r="AW273" s="12" t="s">
        <v>35</v>
      </c>
      <c r="AX273" s="12" t="s">
        <v>79</v>
      </c>
      <c r="AY273" s="161" t="s">
        <v>151</v>
      </c>
    </row>
    <row r="274" spans="2:65" s="13" customFormat="1" ht="11.25">
      <c r="B274" s="167"/>
      <c r="D274" s="150" t="s">
        <v>312</v>
      </c>
      <c r="E274" s="168" t="s">
        <v>1</v>
      </c>
      <c r="F274" s="169" t="s">
        <v>320</v>
      </c>
      <c r="H274" s="170">
        <v>29.79</v>
      </c>
      <c r="I274" s="171"/>
      <c r="L274" s="167"/>
      <c r="M274" s="172"/>
      <c r="T274" s="173"/>
      <c r="AT274" s="168" t="s">
        <v>312</v>
      </c>
      <c r="AU274" s="168" t="s">
        <v>89</v>
      </c>
      <c r="AV274" s="13" t="s">
        <v>158</v>
      </c>
      <c r="AW274" s="13" t="s">
        <v>35</v>
      </c>
      <c r="AX274" s="13" t="s">
        <v>86</v>
      </c>
      <c r="AY274" s="168" t="s">
        <v>151</v>
      </c>
    </row>
    <row r="275" spans="2:65" s="11" customFormat="1" ht="22.9" customHeight="1">
      <c r="B275" s="124"/>
      <c r="D275" s="125" t="s">
        <v>78</v>
      </c>
      <c r="E275" s="134" t="s">
        <v>89</v>
      </c>
      <c r="F275" s="134" t="s">
        <v>561</v>
      </c>
      <c r="I275" s="127"/>
      <c r="J275" s="135">
        <f>BK275</f>
        <v>0</v>
      </c>
      <c r="L275" s="124"/>
      <c r="M275" s="129"/>
      <c r="P275" s="130">
        <f>SUM(P276:P281)</f>
        <v>0</v>
      </c>
      <c r="R275" s="130">
        <f>SUM(R276:R281)</f>
        <v>121.11778</v>
      </c>
      <c r="T275" s="131">
        <f>SUM(T276:T281)</f>
        <v>0</v>
      </c>
      <c r="AR275" s="125" t="s">
        <v>86</v>
      </c>
      <c r="AT275" s="132" t="s">
        <v>78</v>
      </c>
      <c r="AU275" s="132" t="s">
        <v>86</v>
      </c>
      <c r="AY275" s="125" t="s">
        <v>151</v>
      </c>
      <c r="BK275" s="133">
        <f>SUM(BK276:BK281)</f>
        <v>0</v>
      </c>
    </row>
    <row r="276" spans="2:65" s="1" customFormat="1" ht="16.5" customHeight="1">
      <c r="B276" s="136"/>
      <c r="C276" s="137" t="s">
        <v>640</v>
      </c>
      <c r="D276" s="137" t="s">
        <v>154</v>
      </c>
      <c r="E276" s="138" t="s">
        <v>608</v>
      </c>
      <c r="F276" s="139" t="s">
        <v>609</v>
      </c>
      <c r="G276" s="140" t="s">
        <v>309</v>
      </c>
      <c r="H276" s="141">
        <v>44</v>
      </c>
      <c r="I276" s="142"/>
      <c r="J276" s="143">
        <f>ROUND(I276*H276,2)</f>
        <v>0</v>
      </c>
      <c r="K276" s="139" t="s">
        <v>310</v>
      </c>
      <c r="L276" s="32"/>
      <c r="M276" s="144" t="s">
        <v>1</v>
      </c>
      <c r="N276" s="145" t="s">
        <v>44</v>
      </c>
      <c r="P276" s="146">
        <f>O276*H276</f>
        <v>0</v>
      </c>
      <c r="Q276" s="146">
        <v>2.5018699999999998</v>
      </c>
      <c r="R276" s="146">
        <f>Q276*H276</f>
        <v>110.08228</v>
      </c>
      <c r="S276" s="146">
        <v>0</v>
      </c>
      <c r="T276" s="147">
        <f>S276*H276</f>
        <v>0</v>
      </c>
      <c r="AR276" s="148" t="s">
        <v>158</v>
      </c>
      <c r="AT276" s="148" t="s">
        <v>154</v>
      </c>
      <c r="AU276" s="148" t="s">
        <v>89</v>
      </c>
      <c r="AY276" s="16" t="s">
        <v>151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6" t="s">
        <v>86</v>
      </c>
      <c r="BK276" s="149">
        <f>ROUND(I276*H276,2)</f>
        <v>0</v>
      </c>
      <c r="BL276" s="16" t="s">
        <v>158</v>
      </c>
      <c r="BM276" s="148" t="s">
        <v>3223</v>
      </c>
    </row>
    <row r="277" spans="2:65" s="12" customFormat="1" ht="11.25">
      <c r="B277" s="160"/>
      <c r="D277" s="150" t="s">
        <v>312</v>
      </c>
      <c r="E277" s="161" t="s">
        <v>1</v>
      </c>
      <c r="F277" s="162" t="s">
        <v>3224</v>
      </c>
      <c r="H277" s="163">
        <v>44</v>
      </c>
      <c r="I277" s="164"/>
      <c r="L277" s="160"/>
      <c r="M277" s="165"/>
      <c r="T277" s="166"/>
      <c r="AT277" s="161" t="s">
        <v>312</v>
      </c>
      <c r="AU277" s="161" t="s">
        <v>89</v>
      </c>
      <c r="AV277" s="12" t="s">
        <v>89</v>
      </c>
      <c r="AW277" s="12" t="s">
        <v>35</v>
      </c>
      <c r="AX277" s="12" t="s">
        <v>86</v>
      </c>
      <c r="AY277" s="161" t="s">
        <v>151</v>
      </c>
    </row>
    <row r="278" spans="2:65" s="1" customFormat="1" ht="16.5" customHeight="1">
      <c r="B278" s="136"/>
      <c r="C278" s="137" t="s">
        <v>645</v>
      </c>
      <c r="D278" s="137" t="s">
        <v>154</v>
      </c>
      <c r="E278" s="138" t="s">
        <v>3225</v>
      </c>
      <c r="F278" s="139" t="s">
        <v>3226</v>
      </c>
      <c r="G278" s="140" t="s">
        <v>363</v>
      </c>
      <c r="H278" s="141">
        <v>21</v>
      </c>
      <c r="I278" s="142"/>
      <c r="J278" s="143">
        <f>ROUND(I278*H278,2)</f>
        <v>0</v>
      </c>
      <c r="K278" s="139" t="s">
        <v>310</v>
      </c>
      <c r="L278" s="32"/>
      <c r="M278" s="144" t="s">
        <v>1</v>
      </c>
      <c r="N278" s="145" t="s">
        <v>44</v>
      </c>
      <c r="P278" s="146">
        <f>O278*H278</f>
        <v>0</v>
      </c>
      <c r="Q278" s="146">
        <v>0.108</v>
      </c>
      <c r="R278" s="146">
        <f>Q278*H278</f>
        <v>2.2679999999999998</v>
      </c>
      <c r="S278" s="146">
        <v>0</v>
      </c>
      <c r="T278" s="147">
        <f>S278*H278</f>
        <v>0</v>
      </c>
      <c r="AR278" s="148" t="s">
        <v>158</v>
      </c>
      <c r="AT278" s="148" t="s">
        <v>154</v>
      </c>
      <c r="AU278" s="148" t="s">
        <v>89</v>
      </c>
      <c r="AY278" s="16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6" t="s">
        <v>86</v>
      </c>
      <c r="BK278" s="149">
        <f>ROUND(I278*H278,2)</f>
        <v>0</v>
      </c>
      <c r="BL278" s="16" t="s">
        <v>158</v>
      </c>
      <c r="BM278" s="148" t="s">
        <v>3227</v>
      </c>
    </row>
    <row r="279" spans="2:65" s="12" customFormat="1" ht="11.25">
      <c r="B279" s="160"/>
      <c r="D279" s="150" t="s">
        <v>312</v>
      </c>
      <c r="E279" s="161" t="s">
        <v>1</v>
      </c>
      <c r="F279" s="162" t="s">
        <v>3228</v>
      </c>
      <c r="H279" s="163">
        <v>21</v>
      </c>
      <c r="I279" s="164"/>
      <c r="L279" s="160"/>
      <c r="M279" s="165"/>
      <c r="T279" s="166"/>
      <c r="AT279" s="161" t="s">
        <v>312</v>
      </c>
      <c r="AU279" s="161" t="s">
        <v>89</v>
      </c>
      <c r="AV279" s="12" t="s">
        <v>89</v>
      </c>
      <c r="AW279" s="12" t="s">
        <v>35</v>
      </c>
      <c r="AX279" s="12" t="s">
        <v>86</v>
      </c>
      <c r="AY279" s="161" t="s">
        <v>151</v>
      </c>
    </row>
    <row r="280" spans="2:65" s="1" customFormat="1" ht="16.5" customHeight="1">
      <c r="B280" s="136"/>
      <c r="C280" s="174" t="s">
        <v>650</v>
      </c>
      <c r="D280" s="174" t="s">
        <v>374</v>
      </c>
      <c r="E280" s="175" t="s">
        <v>3229</v>
      </c>
      <c r="F280" s="176" t="s">
        <v>3230</v>
      </c>
      <c r="G280" s="177" t="s">
        <v>354</v>
      </c>
      <c r="H280" s="178">
        <v>5.25</v>
      </c>
      <c r="I280" s="179"/>
      <c r="J280" s="180">
        <f>ROUND(I280*H280,2)</f>
        <v>0</v>
      </c>
      <c r="K280" s="176" t="s">
        <v>310</v>
      </c>
      <c r="L280" s="181"/>
      <c r="M280" s="182" t="s">
        <v>1</v>
      </c>
      <c r="N280" s="183" t="s">
        <v>44</v>
      </c>
      <c r="P280" s="146">
        <f>O280*H280</f>
        <v>0</v>
      </c>
      <c r="Q280" s="146">
        <v>1.67</v>
      </c>
      <c r="R280" s="146">
        <f>Q280*H280</f>
        <v>8.7675000000000001</v>
      </c>
      <c r="S280" s="146">
        <v>0</v>
      </c>
      <c r="T280" s="147">
        <f>S280*H280</f>
        <v>0</v>
      </c>
      <c r="AR280" s="148" t="s">
        <v>183</v>
      </c>
      <c r="AT280" s="148" t="s">
        <v>374</v>
      </c>
      <c r="AU280" s="148" t="s">
        <v>89</v>
      </c>
      <c r="AY280" s="16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6" t="s">
        <v>86</v>
      </c>
      <c r="BK280" s="149">
        <f>ROUND(I280*H280,2)</f>
        <v>0</v>
      </c>
      <c r="BL280" s="16" t="s">
        <v>158</v>
      </c>
      <c r="BM280" s="148" t="s">
        <v>3231</v>
      </c>
    </row>
    <row r="281" spans="2:65" s="12" customFormat="1" ht="11.25">
      <c r="B281" s="160"/>
      <c r="D281" s="150" t="s">
        <v>312</v>
      </c>
      <c r="F281" s="162" t="s">
        <v>3232</v>
      </c>
      <c r="H281" s="163">
        <v>5.25</v>
      </c>
      <c r="I281" s="164"/>
      <c r="L281" s="160"/>
      <c r="M281" s="165"/>
      <c r="T281" s="166"/>
      <c r="AT281" s="161" t="s">
        <v>312</v>
      </c>
      <c r="AU281" s="161" t="s">
        <v>89</v>
      </c>
      <c r="AV281" s="12" t="s">
        <v>89</v>
      </c>
      <c r="AW281" s="12" t="s">
        <v>3</v>
      </c>
      <c r="AX281" s="12" t="s">
        <v>86</v>
      </c>
      <c r="AY281" s="161" t="s">
        <v>151</v>
      </c>
    </row>
    <row r="282" spans="2:65" s="11" customFormat="1" ht="22.9" customHeight="1">
      <c r="B282" s="124"/>
      <c r="D282" s="125" t="s">
        <v>78</v>
      </c>
      <c r="E282" s="134" t="s">
        <v>163</v>
      </c>
      <c r="F282" s="134" t="s">
        <v>639</v>
      </c>
      <c r="I282" s="127"/>
      <c r="J282" s="135">
        <f>BK282</f>
        <v>0</v>
      </c>
      <c r="L282" s="124"/>
      <c r="M282" s="129"/>
      <c r="P282" s="130">
        <f>SUM(P283:P324)</f>
        <v>0</v>
      </c>
      <c r="R282" s="130">
        <f>SUM(R283:R324)</f>
        <v>115.9388434</v>
      </c>
      <c r="T282" s="131">
        <f>SUM(T283:T324)</f>
        <v>0</v>
      </c>
      <c r="AR282" s="125" t="s">
        <v>86</v>
      </c>
      <c r="AT282" s="132" t="s">
        <v>78</v>
      </c>
      <c r="AU282" s="132" t="s">
        <v>86</v>
      </c>
      <c r="AY282" s="125" t="s">
        <v>151</v>
      </c>
      <c r="BK282" s="133">
        <f>SUM(BK283:BK324)</f>
        <v>0</v>
      </c>
    </row>
    <row r="283" spans="2:65" s="1" customFormat="1" ht="16.5" customHeight="1">
      <c r="B283" s="136"/>
      <c r="C283" s="137" t="s">
        <v>655</v>
      </c>
      <c r="D283" s="137" t="s">
        <v>154</v>
      </c>
      <c r="E283" s="138" t="s">
        <v>656</v>
      </c>
      <c r="F283" s="139" t="s">
        <v>657</v>
      </c>
      <c r="G283" s="140" t="s">
        <v>309</v>
      </c>
      <c r="H283" s="141">
        <v>6</v>
      </c>
      <c r="I283" s="142"/>
      <c r="J283" s="143">
        <f>ROUND(I283*H283,2)</f>
        <v>0</v>
      </c>
      <c r="K283" s="139" t="s">
        <v>310</v>
      </c>
      <c r="L283" s="32"/>
      <c r="M283" s="144" t="s">
        <v>1</v>
      </c>
      <c r="N283" s="145" t="s">
        <v>44</v>
      </c>
      <c r="P283" s="146">
        <f>O283*H283</f>
        <v>0</v>
      </c>
      <c r="Q283" s="146">
        <v>0.36037999999999998</v>
      </c>
      <c r="R283" s="146">
        <f>Q283*H283</f>
        <v>2.16228</v>
      </c>
      <c r="S283" s="146">
        <v>0</v>
      </c>
      <c r="T283" s="147">
        <f>S283*H283</f>
        <v>0</v>
      </c>
      <c r="AR283" s="148" t="s">
        <v>158</v>
      </c>
      <c r="AT283" s="148" t="s">
        <v>154</v>
      </c>
      <c r="AU283" s="148" t="s">
        <v>89</v>
      </c>
      <c r="AY283" s="16" t="s">
        <v>151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86</v>
      </c>
      <c r="BK283" s="149">
        <f>ROUND(I283*H283,2)</f>
        <v>0</v>
      </c>
      <c r="BL283" s="16" t="s">
        <v>158</v>
      </c>
      <c r="BM283" s="148" t="s">
        <v>3233</v>
      </c>
    </row>
    <row r="284" spans="2:65" s="1" customFormat="1" ht="19.5">
      <c r="B284" s="32"/>
      <c r="D284" s="150" t="s">
        <v>167</v>
      </c>
      <c r="F284" s="151" t="s">
        <v>3234</v>
      </c>
      <c r="I284" s="152"/>
      <c r="L284" s="32"/>
      <c r="M284" s="153"/>
      <c r="T284" s="56"/>
      <c r="AT284" s="16" t="s">
        <v>167</v>
      </c>
      <c r="AU284" s="16" t="s">
        <v>89</v>
      </c>
    </row>
    <row r="285" spans="2:65" s="1" customFormat="1" ht="16.5" customHeight="1">
      <c r="B285" s="136"/>
      <c r="C285" s="174" t="s">
        <v>660</v>
      </c>
      <c r="D285" s="174" t="s">
        <v>374</v>
      </c>
      <c r="E285" s="175" t="s">
        <v>3235</v>
      </c>
      <c r="F285" s="176" t="s">
        <v>3236</v>
      </c>
      <c r="G285" s="177" t="s">
        <v>363</v>
      </c>
      <c r="H285" s="178">
        <v>33</v>
      </c>
      <c r="I285" s="179"/>
      <c r="J285" s="180">
        <f>ROUND(I285*H285,2)</f>
        <v>0</v>
      </c>
      <c r="K285" s="176" t="s">
        <v>310</v>
      </c>
      <c r="L285" s="181"/>
      <c r="M285" s="182" t="s">
        <v>1</v>
      </c>
      <c r="N285" s="183" t="s">
        <v>44</v>
      </c>
      <c r="P285" s="146">
        <f>O285*H285</f>
        <v>0</v>
      </c>
      <c r="Q285" s="146">
        <v>0.40500000000000003</v>
      </c>
      <c r="R285" s="146">
        <f>Q285*H285</f>
        <v>13.365</v>
      </c>
      <c r="S285" s="146">
        <v>0</v>
      </c>
      <c r="T285" s="147">
        <f>S285*H285</f>
        <v>0</v>
      </c>
      <c r="AR285" s="148" t="s">
        <v>183</v>
      </c>
      <c r="AT285" s="148" t="s">
        <v>374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3237</v>
      </c>
    </row>
    <row r="286" spans="2:65" s="12" customFormat="1" ht="11.25">
      <c r="B286" s="160"/>
      <c r="D286" s="150" t="s">
        <v>312</v>
      </c>
      <c r="F286" s="162" t="s">
        <v>3238</v>
      </c>
      <c r="H286" s="163">
        <v>33</v>
      </c>
      <c r="I286" s="164"/>
      <c r="L286" s="160"/>
      <c r="M286" s="165"/>
      <c r="T286" s="166"/>
      <c r="AT286" s="161" t="s">
        <v>312</v>
      </c>
      <c r="AU286" s="161" t="s">
        <v>89</v>
      </c>
      <c r="AV286" s="12" t="s">
        <v>89</v>
      </c>
      <c r="AW286" s="12" t="s">
        <v>3</v>
      </c>
      <c r="AX286" s="12" t="s">
        <v>86</v>
      </c>
      <c r="AY286" s="161" t="s">
        <v>151</v>
      </c>
    </row>
    <row r="287" spans="2:65" s="1" customFormat="1" ht="16.5" customHeight="1">
      <c r="B287" s="136"/>
      <c r="C287" s="137" t="s">
        <v>665</v>
      </c>
      <c r="D287" s="137" t="s">
        <v>154</v>
      </c>
      <c r="E287" s="138" t="s">
        <v>666</v>
      </c>
      <c r="F287" s="139" t="s">
        <v>667</v>
      </c>
      <c r="G287" s="140" t="s">
        <v>309</v>
      </c>
      <c r="H287" s="141">
        <v>681</v>
      </c>
      <c r="I287" s="142"/>
      <c r="J287" s="143">
        <f>ROUND(I287*H287,2)</f>
        <v>0</v>
      </c>
      <c r="K287" s="139" t="s">
        <v>310</v>
      </c>
      <c r="L287" s="32"/>
      <c r="M287" s="144" t="s">
        <v>1</v>
      </c>
      <c r="N287" s="145" t="s">
        <v>44</v>
      </c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AR287" s="148" t="s">
        <v>158</v>
      </c>
      <c r="AT287" s="148" t="s">
        <v>154</v>
      </c>
      <c r="AU287" s="148" t="s">
        <v>89</v>
      </c>
      <c r="AY287" s="16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6" t="s">
        <v>86</v>
      </c>
      <c r="BK287" s="149">
        <f>ROUND(I287*H287,2)</f>
        <v>0</v>
      </c>
      <c r="BL287" s="16" t="s">
        <v>158</v>
      </c>
      <c r="BM287" s="148" t="s">
        <v>3239</v>
      </c>
    </row>
    <row r="288" spans="2:65" s="12" customFormat="1" ht="11.25">
      <c r="B288" s="160"/>
      <c r="D288" s="150" t="s">
        <v>312</v>
      </c>
      <c r="E288" s="161" t="s">
        <v>1</v>
      </c>
      <c r="F288" s="162" t="s">
        <v>3240</v>
      </c>
      <c r="H288" s="163">
        <v>681</v>
      </c>
      <c r="I288" s="164"/>
      <c r="L288" s="160"/>
      <c r="M288" s="165"/>
      <c r="T288" s="166"/>
      <c r="AT288" s="161" t="s">
        <v>312</v>
      </c>
      <c r="AU288" s="161" t="s">
        <v>89</v>
      </c>
      <c r="AV288" s="12" t="s">
        <v>89</v>
      </c>
      <c r="AW288" s="12" t="s">
        <v>35</v>
      </c>
      <c r="AX288" s="12" t="s">
        <v>86</v>
      </c>
      <c r="AY288" s="161" t="s">
        <v>151</v>
      </c>
    </row>
    <row r="289" spans="2:65" s="1" customFormat="1" ht="16.5" customHeight="1">
      <c r="B289" s="136"/>
      <c r="C289" s="137" t="s">
        <v>670</v>
      </c>
      <c r="D289" s="137" t="s">
        <v>154</v>
      </c>
      <c r="E289" s="138" t="s">
        <v>671</v>
      </c>
      <c r="F289" s="139" t="s">
        <v>672</v>
      </c>
      <c r="G289" s="140" t="s">
        <v>363</v>
      </c>
      <c r="H289" s="141">
        <v>226</v>
      </c>
      <c r="I289" s="142"/>
      <c r="J289" s="143">
        <f>ROUND(I289*H289,2)</f>
        <v>0</v>
      </c>
      <c r="K289" s="139" t="s">
        <v>310</v>
      </c>
      <c r="L289" s="32"/>
      <c r="M289" s="144" t="s">
        <v>1</v>
      </c>
      <c r="N289" s="145" t="s">
        <v>44</v>
      </c>
      <c r="P289" s="146">
        <f>O289*H289</f>
        <v>0</v>
      </c>
      <c r="Q289" s="146">
        <v>7.26E-3</v>
      </c>
      <c r="R289" s="146">
        <f>Q289*H289</f>
        <v>1.64076</v>
      </c>
      <c r="S289" s="146">
        <v>0</v>
      </c>
      <c r="T289" s="147">
        <f>S289*H289</f>
        <v>0</v>
      </c>
      <c r="AR289" s="148" t="s">
        <v>158</v>
      </c>
      <c r="AT289" s="148" t="s">
        <v>154</v>
      </c>
      <c r="AU289" s="148" t="s">
        <v>89</v>
      </c>
      <c r="AY289" s="16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6" t="s">
        <v>86</v>
      </c>
      <c r="BK289" s="149">
        <f>ROUND(I289*H289,2)</f>
        <v>0</v>
      </c>
      <c r="BL289" s="16" t="s">
        <v>158</v>
      </c>
      <c r="BM289" s="148" t="s">
        <v>3241</v>
      </c>
    </row>
    <row r="290" spans="2:65" s="12" customFormat="1" ht="11.25">
      <c r="B290" s="160"/>
      <c r="D290" s="150" t="s">
        <v>312</v>
      </c>
      <c r="E290" s="161" t="s">
        <v>1</v>
      </c>
      <c r="F290" s="162" t="s">
        <v>3242</v>
      </c>
      <c r="H290" s="163">
        <v>226</v>
      </c>
      <c r="I290" s="164"/>
      <c r="L290" s="160"/>
      <c r="M290" s="165"/>
      <c r="T290" s="166"/>
      <c r="AT290" s="161" t="s">
        <v>312</v>
      </c>
      <c r="AU290" s="161" t="s">
        <v>89</v>
      </c>
      <c r="AV290" s="12" t="s">
        <v>89</v>
      </c>
      <c r="AW290" s="12" t="s">
        <v>35</v>
      </c>
      <c r="AX290" s="12" t="s">
        <v>86</v>
      </c>
      <c r="AY290" s="161" t="s">
        <v>151</v>
      </c>
    </row>
    <row r="291" spans="2:65" s="1" customFormat="1" ht="16.5" customHeight="1">
      <c r="B291" s="136"/>
      <c r="C291" s="137" t="s">
        <v>675</v>
      </c>
      <c r="D291" s="137" t="s">
        <v>154</v>
      </c>
      <c r="E291" s="138" t="s">
        <v>676</v>
      </c>
      <c r="F291" s="139" t="s">
        <v>677</v>
      </c>
      <c r="G291" s="140" t="s">
        <v>363</v>
      </c>
      <c r="H291" s="141">
        <v>73</v>
      </c>
      <c r="I291" s="142"/>
      <c r="J291" s="143">
        <f>ROUND(I291*H291,2)</f>
        <v>0</v>
      </c>
      <c r="K291" s="139" t="s">
        <v>310</v>
      </c>
      <c r="L291" s="32"/>
      <c r="M291" s="144" t="s">
        <v>1</v>
      </c>
      <c r="N291" s="145" t="s">
        <v>44</v>
      </c>
      <c r="P291" s="146">
        <f>O291*H291</f>
        <v>0</v>
      </c>
      <c r="Q291" s="146">
        <v>8.8800000000000007E-3</v>
      </c>
      <c r="R291" s="146">
        <f>Q291*H291</f>
        <v>0.64824000000000004</v>
      </c>
      <c r="S291" s="146">
        <v>0</v>
      </c>
      <c r="T291" s="147">
        <f>S291*H291</f>
        <v>0</v>
      </c>
      <c r="AR291" s="148" t="s">
        <v>158</v>
      </c>
      <c r="AT291" s="148" t="s">
        <v>154</v>
      </c>
      <c r="AU291" s="148" t="s">
        <v>89</v>
      </c>
      <c r="AY291" s="16" t="s">
        <v>151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6" t="s">
        <v>86</v>
      </c>
      <c r="BK291" s="149">
        <f>ROUND(I291*H291,2)</f>
        <v>0</v>
      </c>
      <c r="BL291" s="16" t="s">
        <v>158</v>
      </c>
      <c r="BM291" s="148" t="s">
        <v>3243</v>
      </c>
    </row>
    <row r="292" spans="2:65" s="12" customFormat="1" ht="11.25">
      <c r="B292" s="160"/>
      <c r="D292" s="150" t="s">
        <v>312</v>
      </c>
      <c r="E292" s="161" t="s">
        <v>1</v>
      </c>
      <c r="F292" s="162" t="s">
        <v>3244</v>
      </c>
      <c r="H292" s="163">
        <v>73</v>
      </c>
      <c r="I292" s="164"/>
      <c r="L292" s="160"/>
      <c r="M292" s="165"/>
      <c r="T292" s="166"/>
      <c r="AT292" s="161" t="s">
        <v>312</v>
      </c>
      <c r="AU292" s="161" t="s">
        <v>89</v>
      </c>
      <c r="AV292" s="12" t="s">
        <v>89</v>
      </c>
      <c r="AW292" s="12" t="s">
        <v>35</v>
      </c>
      <c r="AX292" s="12" t="s">
        <v>86</v>
      </c>
      <c r="AY292" s="161" t="s">
        <v>151</v>
      </c>
    </row>
    <row r="293" spans="2:65" s="1" customFormat="1" ht="16.5" customHeight="1">
      <c r="B293" s="136"/>
      <c r="C293" s="137" t="s">
        <v>680</v>
      </c>
      <c r="D293" s="137" t="s">
        <v>154</v>
      </c>
      <c r="E293" s="138" t="s">
        <v>681</v>
      </c>
      <c r="F293" s="139" t="s">
        <v>682</v>
      </c>
      <c r="G293" s="140" t="s">
        <v>363</v>
      </c>
      <c r="H293" s="141">
        <v>226</v>
      </c>
      <c r="I293" s="142"/>
      <c r="J293" s="143">
        <f>ROUND(I293*H293,2)</f>
        <v>0</v>
      </c>
      <c r="K293" s="139" t="s">
        <v>310</v>
      </c>
      <c r="L293" s="32"/>
      <c r="M293" s="144" t="s">
        <v>1</v>
      </c>
      <c r="N293" s="145" t="s">
        <v>44</v>
      </c>
      <c r="P293" s="146">
        <f>O293*H293</f>
        <v>0</v>
      </c>
      <c r="Q293" s="146">
        <v>8.5999999999999998E-4</v>
      </c>
      <c r="R293" s="146">
        <f>Q293*H293</f>
        <v>0.19436</v>
      </c>
      <c r="S293" s="146">
        <v>0</v>
      </c>
      <c r="T293" s="147">
        <f>S293*H293</f>
        <v>0</v>
      </c>
      <c r="AR293" s="148" t="s">
        <v>158</v>
      </c>
      <c r="AT293" s="148" t="s">
        <v>154</v>
      </c>
      <c r="AU293" s="148" t="s">
        <v>89</v>
      </c>
      <c r="AY293" s="16" t="s">
        <v>151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6" t="s">
        <v>86</v>
      </c>
      <c r="BK293" s="149">
        <f>ROUND(I293*H293,2)</f>
        <v>0</v>
      </c>
      <c r="BL293" s="16" t="s">
        <v>158</v>
      </c>
      <c r="BM293" s="148" t="s">
        <v>3245</v>
      </c>
    </row>
    <row r="294" spans="2:65" s="1" customFormat="1" ht="16.5" customHeight="1">
      <c r="B294" s="136"/>
      <c r="C294" s="137" t="s">
        <v>684</v>
      </c>
      <c r="D294" s="137" t="s">
        <v>154</v>
      </c>
      <c r="E294" s="138" t="s">
        <v>685</v>
      </c>
      <c r="F294" s="139" t="s">
        <v>686</v>
      </c>
      <c r="G294" s="140" t="s">
        <v>363</v>
      </c>
      <c r="H294" s="141">
        <v>73</v>
      </c>
      <c r="I294" s="142"/>
      <c r="J294" s="143">
        <f>ROUND(I294*H294,2)</f>
        <v>0</v>
      </c>
      <c r="K294" s="139" t="s">
        <v>310</v>
      </c>
      <c r="L294" s="32"/>
      <c r="M294" s="144" t="s">
        <v>1</v>
      </c>
      <c r="N294" s="145" t="s">
        <v>44</v>
      </c>
      <c r="P294" s="146">
        <f>O294*H294</f>
        <v>0</v>
      </c>
      <c r="Q294" s="146">
        <v>1.0200000000000001E-3</v>
      </c>
      <c r="R294" s="146">
        <f>Q294*H294</f>
        <v>7.4459999999999998E-2</v>
      </c>
      <c r="S294" s="146">
        <v>0</v>
      </c>
      <c r="T294" s="147">
        <f>S294*H294</f>
        <v>0</v>
      </c>
      <c r="AR294" s="148" t="s">
        <v>158</v>
      </c>
      <c r="AT294" s="148" t="s">
        <v>154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3246</v>
      </c>
    </row>
    <row r="295" spans="2:65" s="1" customFormat="1" ht="16.5" customHeight="1">
      <c r="B295" s="136"/>
      <c r="C295" s="137" t="s">
        <v>688</v>
      </c>
      <c r="D295" s="137" t="s">
        <v>154</v>
      </c>
      <c r="E295" s="138" t="s">
        <v>689</v>
      </c>
      <c r="F295" s="139" t="s">
        <v>690</v>
      </c>
      <c r="G295" s="140" t="s">
        <v>377</v>
      </c>
      <c r="H295" s="141">
        <v>19.059999999999999</v>
      </c>
      <c r="I295" s="142"/>
      <c r="J295" s="143">
        <f>ROUND(I295*H295,2)</f>
        <v>0</v>
      </c>
      <c r="K295" s="139" t="s">
        <v>310</v>
      </c>
      <c r="L295" s="32"/>
      <c r="M295" s="144" t="s">
        <v>1</v>
      </c>
      <c r="N295" s="145" t="s">
        <v>44</v>
      </c>
      <c r="P295" s="146">
        <f>O295*H295</f>
        <v>0</v>
      </c>
      <c r="Q295" s="146">
        <v>1.09528</v>
      </c>
      <c r="R295" s="146">
        <f>Q295*H295</f>
        <v>20.876036799999998</v>
      </c>
      <c r="S295" s="146">
        <v>0</v>
      </c>
      <c r="T295" s="147">
        <f>S295*H295</f>
        <v>0</v>
      </c>
      <c r="AR295" s="148" t="s">
        <v>158</v>
      </c>
      <c r="AT295" s="148" t="s">
        <v>154</v>
      </c>
      <c r="AU295" s="148" t="s">
        <v>89</v>
      </c>
      <c r="AY295" s="16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6" t="s">
        <v>86</v>
      </c>
      <c r="BK295" s="149">
        <f>ROUND(I295*H295,2)</f>
        <v>0</v>
      </c>
      <c r="BL295" s="16" t="s">
        <v>158</v>
      </c>
      <c r="BM295" s="148" t="s">
        <v>3247</v>
      </c>
    </row>
    <row r="296" spans="2:65" s="12" customFormat="1" ht="11.25">
      <c r="B296" s="160"/>
      <c r="D296" s="150" t="s">
        <v>312</v>
      </c>
      <c r="E296" s="161" t="s">
        <v>1</v>
      </c>
      <c r="F296" s="162" t="s">
        <v>3248</v>
      </c>
      <c r="H296" s="163">
        <v>19.059999999999999</v>
      </c>
      <c r="I296" s="164"/>
      <c r="L296" s="160"/>
      <c r="M296" s="165"/>
      <c r="T296" s="166"/>
      <c r="AT296" s="161" t="s">
        <v>312</v>
      </c>
      <c r="AU296" s="161" t="s">
        <v>89</v>
      </c>
      <c r="AV296" s="12" t="s">
        <v>89</v>
      </c>
      <c r="AW296" s="12" t="s">
        <v>35</v>
      </c>
      <c r="AX296" s="12" t="s">
        <v>86</v>
      </c>
      <c r="AY296" s="161" t="s">
        <v>151</v>
      </c>
    </row>
    <row r="297" spans="2:65" s="1" customFormat="1" ht="16.5" customHeight="1">
      <c r="B297" s="136"/>
      <c r="C297" s="137" t="s">
        <v>693</v>
      </c>
      <c r="D297" s="137" t="s">
        <v>154</v>
      </c>
      <c r="E297" s="138" t="s">
        <v>694</v>
      </c>
      <c r="F297" s="139" t="s">
        <v>695</v>
      </c>
      <c r="G297" s="140" t="s">
        <v>377</v>
      </c>
      <c r="H297" s="141">
        <v>35.396999999999998</v>
      </c>
      <c r="I297" s="142"/>
      <c r="J297" s="143">
        <f>ROUND(I297*H297,2)</f>
        <v>0</v>
      </c>
      <c r="K297" s="139" t="s">
        <v>310</v>
      </c>
      <c r="L297" s="32"/>
      <c r="M297" s="144" t="s">
        <v>1</v>
      </c>
      <c r="N297" s="145" t="s">
        <v>44</v>
      </c>
      <c r="P297" s="146">
        <f>O297*H297</f>
        <v>0</v>
      </c>
      <c r="Q297" s="146">
        <v>1.0556000000000001</v>
      </c>
      <c r="R297" s="146">
        <f>Q297*H297</f>
        <v>37.365073200000005</v>
      </c>
      <c r="S297" s="146">
        <v>0</v>
      </c>
      <c r="T297" s="147">
        <f>S297*H297</f>
        <v>0</v>
      </c>
      <c r="AR297" s="148" t="s">
        <v>158</v>
      </c>
      <c r="AT297" s="148" t="s">
        <v>154</v>
      </c>
      <c r="AU297" s="148" t="s">
        <v>89</v>
      </c>
      <c r="AY297" s="16" t="s">
        <v>151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6" t="s">
        <v>86</v>
      </c>
      <c r="BK297" s="149">
        <f>ROUND(I297*H297,2)</f>
        <v>0</v>
      </c>
      <c r="BL297" s="16" t="s">
        <v>158</v>
      </c>
      <c r="BM297" s="148" t="s">
        <v>3249</v>
      </c>
    </row>
    <row r="298" spans="2:65" s="12" customFormat="1" ht="11.25">
      <c r="B298" s="160"/>
      <c r="D298" s="150" t="s">
        <v>312</v>
      </c>
      <c r="E298" s="161" t="s">
        <v>1</v>
      </c>
      <c r="F298" s="162" t="s">
        <v>3250</v>
      </c>
      <c r="H298" s="163">
        <v>35.396999999999998</v>
      </c>
      <c r="I298" s="164"/>
      <c r="L298" s="160"/>
      <c r="M298" s="165"/>
      <c r="T298" s="166"/>
      <c r="AT298" s="161" t="s">
        <v>312</v>
      </c>
      <c r="AU298" s="161" t="s">
        <v>89</v>
      </c>
      <c r="AV298" s="12" t="s">
        <v>89</v>
      </c>
      <c r="AW298" s="12" t="s">
        <v>35</v>
      </c>
      <c r="AX298" s="12" t="s">
        <v>86</v>
      </c>
      <c r="AY298" s="161" t="s">
        <v>151</v>
      </c>
    </row>
    <row r="299" spans="2:65" s="1" customFormat="1" ht="16.5" customHeight="1">
      <c r="B299" s="136"/>
      <c r="C299" s="137" t="s">
        <v>699</v>
      </c>
      <c r="D299" s="137" t="s">
        <v>154</v>
      </c>
      <c r="E299" s="138" t="s">
        <v>1693</v>
      </c>
      <c r="F299" s="139" t="s">
        <v>1694</v>
      </c>
      <c r="G299" s="140" t="s">
        <v>377</v>
      </c>
      <c r="H299" s="141">
        <v>0.748</v>
      </c>
      <c r="I299" s="142"/>
      <c r="J299" s="143">
        <f>ROUND(I299*H299,2)</f>
        <v>0</v>
      </c>
      <c r="K299" s="139" t="s">
        <v>310</v>
      </c>
      <c r="L299" s="32"/>
      <c r="M299" s="144" t="s">
        <v>1</v>
      </c>
      <c r="N299" s="145" t="s">
        <v>44</v>
      </c>
      <c r="P299" s="146">
        <f>O299*H299</f>
        <v>0</v>
      </c>
      <c r="Q299" s="146">
        <v>1.03955</v>
      </c>
      <c r="R299" s="146">
        <f>Q299*H299</f>
        <v>0.77758339999999992</v>
      </c>
      <c r="S299" s="146">
        <v>0</v>
      </c>
      <c r="T299" s="147">
        <f>S299*H299</f>
        <v>0</v>
      </c>
      <c r="AR299" s="148" t="s">
        <v>158</v>
      </c>
      <c r="AT299" s="148" t="s">
        <v>154</v>
      </c>
      <c r="AU299" s="148" t="s">
        <v>89</v>
      </c>
      <c r="AY299" s="16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6" t="s">
        <v>86</v>
      </c>
      <c r="BK299" s="149">
        <f>ROUND(I299*H299,2)</f>
        <v>0</v>
      </c>
      <c r="BL299" s="16" t="s">
        <v>158</v>
      </c>
      <c r="BM299" s="148" t="s">
        <v>3251</v>
      </c>
    </row>
    <row r="300" spans="2:65" s="12" customFormat="1" ht="11.25">
      <c r="B300" s="160"/>
      <c r="D300" s="150" t="s">
        <v>312</v>
      </c>
      <c r="E300" s="161" t="s">
        <v>1</v>
      </c>
      <c r="F300" s="162" t="s">
        <v>3252</v>
      </c>
      <c r="H300" s="163">
        <v>0.748</v>
      </c>
      <c r="I300" s="164"/>
      <c r="L300" s="160"/>
      <c r="M300" s="165"/>
      <c r="T300" s="166"/>
      <c r="AT300" s="161" t="s">
        <v>312</v>
      </c>
      <c r="AU300" s="161" t="s">
        <v>89</v>
      </c>
      <c r="AV300" s="12" t="s">
        <v>89</v>
      </c>
      <c r="AW300" s="12" t="s">
        <v>35</v>
      </c>
      <c r="AX300" s="12" t="s">
        <v>86</v>
      </c>
      <c r="AY300" s="161" t="s">
        <v>151</v>
      </c>
    </row>
    <row r="301" spans="2:65" s="1" customFormat="1" ht="16.5" customHeight="1">
      <c r="B301" s="136"/>
      <c r="C301" s="137" t="s">
        <v>704</v>
      </c>
      <c r="D301" s="137" t="s">
        <v>154</v>
      </c>
      <c r="E301" s="138" t="s">
        <v>1697</v>
      </c>
      <c r="F301" s="139" t="s">
        <v>1698</v>
      </c>
      <c r="G301" s="140" t="s">
        <v>363</v>
      </c>
      <c r="H301" s="141">
        <v>63</v>
      </c>
      <c r="I301" s="142"/>
      <c r="J301" s="143">
        <f>ROUND(I301*H301,2)</f>
        <v>0</v>
      </c>
      <c r="K301" s="139" t="s">
        <v>1</v>
      </c>
      <c r="L301" s="32"/>
      <c r="M301" s="144" t="s">
        <v>1</v>
      </c>
      <c r="N301" s="145" t="s">
        <v>44</v>
      </c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AR301" s="148" t="s">
        <v>158</v>
      </c>
      <c r="AT301" s="148" t="s">
        <v>154</v>
      </c>
      <c r="AU301" s="148" t="s">
        <v>89</v>
      </c>
      <c r="AY301" s="16" t="s">
        <v>151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6" t="s">
        <v>86</v>
      </c>
      <c r="BK301" s="149">
        <f>ROUND(I301*H301,2)</f>
        <v>0</v>
      </c>
      <c r="BL301" s="16" t="s">
        <v>158</v>
      </c>
      <c r="BM301" s="148" t="s">
        <v>3253</v>
      </c>
    </row>
    <row r="302" spans="2:65" s="1" customFormat="1" ht="19.5">
      <c r="B302" s="32"/>
      <c r="D302" s="150" t="s">
        <v>167</v>
      </c>
      <c r="F302" s="151" t="s">
        <v>1700</v>
      </c>
      <c r="I302" s="152"/>
      <c r="L302" s="32"/>
      <c r="M302" s="153"/>
      <c r="T302" s="56"/>
      <c r="AT302" s="16" t="s">
        <v>167</v>
      </c>
      <c r="AU302" s="16" t="s">
        <v>89</v>
      </c>
    </row>
    <row r="303" spans="2:65" s="12" customFormat="1" ht="11.25">
      <c r="B303" s="160"/>
      <c r="D303" s="150" t="s">
        <v>312</v>
      </c>
      <c r="E303" s="161" t="s">
        <v>1</v>
      </c>
      <c r="F303" s="162" t="s">
        <v>3254</v>
      </c>
      <c r="H303" s="163">
        <v>63</v>
      </c>
      <c r="I303" s="164"/>
      <c r="L303" s="160"/>
      <c r="M303" s="165"/>
      <c r="T303" s="166"/>
      <c r="AT303" s="161" t="s">
        <v>312</v>
      </c>
      <c r="AU303" s="161" t="s">
        <v>89</v>
      </c>
      <c r="AV303" s="12" t="s">
        <v>89</v>
      </c>
      <c r="AW303" s="12" t="s">
        <v>35</v>
      </c>
      <c r="AX303" s="12" t="s">
        <v>86</v>
      </c>
      <c r="AY303" s="161" t="s">
        <v>151</v>
      </c>
    </row>
    <row r="304" spans="2:65" s="1" customFormat="1" ht="16.5" customHeight="1">
      <c r="B304" s="136"/>
      <c r="C304" s="137" t="s">
        <v>709</v>
      </c>
      <c r="D304" s="137" t="s">
        <v>154</v>
      </c>
      <c r="E304" s="138" t="s">
        <v>651</v>
      </c>
      <c r="F304" s="139" t="s">
        <v>652</v>
      </c>
      <c r="G304" s="140" t="s">
        <v>349</v>
      </c>
      <c r="H304" s="141">
        <v>153</v>
      </c>
      <c r="I304" s="142"/>
      <c r="J304" s="143">
        <f>ROUND(I304*H304,2)</f>
        <v>0</v>
      </c>
      <c r="K304" s="139" t="s">
        <v>1</v>
      </c>
      <c r="L304" s="32"/>
      <c r="M304" s="144" t="s">
        <v>1</v>
      </c>
      <c r="N304" s="145" t="s">
        <v>44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158</v>
      </c>
      <c r="AT304" s="148" t="s">
        <v>154</v>
      </c>
      <c r="AU304" s="148" t="s">
        <v>89</v>
      </c>
      <c r="AY304" s="16" t="s">
        <v>151</v>
      </c>
      <c r="BE304" s="149">
        <f>IF(N304="základní",J304,0)</f>
        <v>0</v>
      </c>
      <c r="BF304" s="149">
        <f>IF(N304="snížená",J304,0)</f>
        <v>0</v>
      </c>
      <c r="BG304" s="149">
        <f>IF(N304="zákl. přenesená",J304,0)</f>
        <v>0</v>
      </c>
      <c r="BH304" s="149">
        <f>IF(N304="sníž. přenesená",J304,0)</f>
        <v>0</v>
      </c>
      <c r="BI304" s="149">
        <f>IF(N304="nulová",J304,0)</f>
        <v>0</v>
      </c>
      <c r="BJ304" s="16" t="s">
        <v>86</v>
      </c>
      <c r="BK304" s="149">
        <f>ROUND(I304*H304,2)</f>
        <v>0</v>
      </c>
      <c r="BL304" s="16" t="s">
        <v>158</v>
      </c>
      <c r="BM304" s="148" t="s">
        <v>3255</v>
      </c>
    </row>
    <row r="305" spans="2:65" s="1" customFormat="1" ht="19.5">
      <c r="B305" s="32"/>
      <c r="D305" s="150" t="s">
        <v>167</v>
      </c>
      <c r="F305" s="151" t="s">
        <v>1285</v>
      </c>
      <c r="I305" s="152"/>
      <c r="L305" s="32"/>
      <c r="M305" s="153"/>
      <c r="T305" s="56"/>
      <c r="AT305" s="16" t="s">
        <v>167</v>
      </c>
      <c r="AU305" s="16" t="s">
        <v>89</v>
      </c>
    </row>
    <row r="306" spans="2:65" s="1" customFormat="1" ht="16.5" customHeight="1">
      <c r="B306" s="136"/>
      <c r="C306" s="137" t="s">
        <v>714</v>
      </c>
      <c r="D306" s="137" t="s">
        <v>154</v>
      </c>
      <c r="E306" s="138" t="s">
        <v>1286</v>
      </c>
      <c r="F306" s="139" t="s">
        <v>701</v>
      </c>
      <c r="G306" s="140" t="s">
        <v>349</v>
      </c>
      <c r="H306" s="141">
        <v>153</v>
      </c>
      <c r="I306" s="142"/>
      <c r="J306" s="143">
        <f>ROUND(I306*H306,2)</f>
        <v>0</v>
      </c>
      <c r="K306" s="139" t="s">
        <v>1</v>
      </c>
      <c r="L306" s="32"/>
      <c r="M306" s="144" t="s">
        <v>1</v>
      </c>
      <c r="N306" s="145" t="s">
        <v>44</v>
      </c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AR306" s="148" t="s">
        <v>158</v>
      </c>
      <c r="AT306" s="148" t="s">
        <v>154</v>
      </c>
      <c r="AU306" s="148" t="s">
        <v>89</v>
      </c>
      <c r="AY306" s="16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6" t="s">
        <v>86</v>
      </c>
      <c r="BK306" s="149">
        <f>ROUND(I306*H306,2)</f>
        <v>0</v>
      </c>
      <c r="BL306" s="16" t="s">
        <v>158</v>
      </c>
      <c r="BM306" s="148" t="s">
        <v>3256</v>
      </c>
    </row>
    <row r="307" spans="2:65" s="1" customFormat="1" ht="19.5">
      <c r="B307" s="32"/>
      <c r="D307" s="150" t="s">
        <v>167</v>
      </c>
      <c r="F307" s="151" t="s">
        <v>1852</v>
      </c>
      <c r="I307" s="152"/>
      <c r="L307" s="32"/>
      <c r="M307" s="153"/>
      <c r="T307" s="56"/>
      <c r="AT307" s="16" t="s">
        <v>167</v>
      </c>
      <c r="AU307" s="16" t="s">
        <v>89</v>
      </c>
    </row>
    <row r="308" spans="2:65" s="1" customFormat="1" ht="16.5" customHeight="1">
      <c r="B308" s="136"/>
      <c r="C308" s="137" t="s">
        <v>718</v>
      </c>
      <c r="D308" s="137" t="s">
        <v>154</v>
      </c>
      <c r="E308" s="138" t="s">
        <v>1706</v>
      </c>
      <c r="F308" s="139" t="s">
        <v>1707</v>
      </c>
      <c r="G308" s="140" t="s">
        <v>354</v>
      </c>
      <c r="H308" s="141">
        <v>80</v>
      </c>
      <c r="I308" s="142"/>
      <c r="J308" s="143">
        <f>ROUND(I308*H308,2)</f>
        <v>0</v>
      </c>
      <c r="K308" s="139" t="s">
        <v>310</v>
      </c>
      <c r="L308" s="32"/>
      <c r="M308" s="144" t="s">
        <v>1</v>
      </c>
      <c r="N308" s="145" t="s">
        <v>44</v>
      </c>
      <c r="P308" s="146">
        <f>O308*H308</f>
        <v>0</v>
      </c>
      <c r="Q308" s="146">
        <v>0.17488999999999999</v>
      </c>
      <c r="R308" s="146">
        <f>Q308*H308</f>
        <v>13.991199999999999</v>
      </c>
      <c r="S308" s="146">
        <v>0</v>
      </c>
      <c r="T308" s="147">
        <f>S308*H308</f>
        <v>0</v>
      </c>
      <c r="AR308" s="148" t="s">
        <v>158</v>
      </c>
      <c r="AT308" s="148" t="s">
        <v>154</v>
      </c>
      <c r="AU308" s="148" t="s">
        <v>89</v>
      </c>
      <c r="AY308" s="16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6" t="s">
        <v>86</v>
      </c>
      <c r="BK308" s="149">
        <f>ROUND(I308*H308,2)</f>
        <v>0</v>
      </c>
      <c r="BL308" s="16" t="s">
        <v>158</v>
      </c>
      <c r="BM308" s="148" t="s">
        <v>3257</v>
      </c>
    </row>
    <row r="309" spans="2:65" s="12" customFormat="1" ht="11.25">
      <c r="B309" s="160"/>
      <c r="D309" s="150" t="s">
        <v>312</v>
      </c>
      <c r="E309" s="161" t="s">
        <v>1</v>
      </c>
      <c r="F309" s="162" t="s">
        <v>3258</v>
      </c>
      <c r="H309" s="163">
        <v>80</v>
      </c>
      <c r="I309" s="164"/>
      <c r="L309" s="160"/>
      <c r="M309" s="165"/>
      <c r="T309" s="166"/>
      <c r="AT309" s="161" t="s">
        <v>312</v>
      </c>
      <c r="AU309" s="161" t="s">
        <v>89</v>
      </c>
      <c r="AV309" s="12" t="s">
        <v>89</v>
      </c>
      <c r="AW309" s="12" t="s">
        <v>35</v>
      </c>
      <c r="AX309" s="12" t="s">
        <v>86</v>
      </c>
      <c r="AY309" s="161" t="s">
        <v>151</v>
      </c>
    </row>
    <row r="310" spans="2:65" s="1" customFormat="1" ht="16.5" customHeight="1">
      <c r="B310" s="136"/>
      <c r="C310" s="174" t="s">
        <v>723</v>
      </c>
      <c r="D310" s="174" t="s">
        <v>374</v>
      </c>
      <c r="E310" s="175" t="s">
        <v>3259</v>
      </c>
      <c r="F310" s="176" t="s">
        <v>3260</v>
      </c>
      <c r="G310" s="177" t="s">
        <v>354</v>
      </c>
      <c r="H310" s="178">
        <v>64</v>
      </c>
      <c r="I310" s="179"/>
      <c r="J310" s="180">
        <f>ROUND(I310*H310,2)</f>
        <v>0</v>
      </c>
      <c r="K310" s="176" t="s">
        <v>310</v>
      </c>
      <c r="L310" s="181"/>
      <c r="M310" s="182" t="s">
        <v>1</v>
      </c>
      <c r="N310" s="183" t="s">
        <v>44</v>
      </c>
      <c r="P310" s="146">
        <f>O310*H310</f>
        <v>0</v>
      </c>
      <c r="Q310" s="146">
        <v>4.3E-3</v>
      </c>
      <c r="R310" s="146">
        <f>Q310*H310</f>
        <v>0.2752</v>
      </c>
      <c r="S310" s="146">
        <v>0</v>
      </c>
      <c r="T310" s="147">
        <f>S310*H310</f>
        <v>0</v>
      </c>
      <c r="AR310" s="148" t="s">
        <v>183</v>
      </c>
      <c r="AT310" s="148" t="s">
        <v>374</v>
      </c>
      <c r="AU310" s="148" t="s">
        <v>89</v>
      </c>
      <c r="AY310" s="16" t="s">
        <v>151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6" t="s">
        <v>86</v>
      </c>
      <c r="BK310" s="149">
        <f>ROUND(I310*H310,2)</f>
        <v>0</v>
      </c>
      <c r="BL310" s="16" t="s">
        <v>158</v>
      </c>
      <c r="BM310" s="148" t="s">
        <v>3261</v>
      </c>
    </row>
    <row r="311" spans="2:65" s="1" customFormat="1" ht="16.5" customHeight="1">
      <c r="B311" s="136"/>
      <c r="C311" s="174" t="s">
        <v>729</v>
      </c>
      <c r="D311" s="174" t="s">
        <v>374</v>
      </c>
      <c r="E311" s="175" t="s">
        <v>3262</v>
      </c>
      <c r="F311" s="176" t="s">
        <v>3263</v>
      </c>
      <c r="G311" s="177" t="s">
        <v>354</v>
      </c>
      <c r="H311" s="178">
        <v>16</v>
      </c>
      <c r="I311" s="179"/>
      <c r="J311" s="180">
        <f>ROUND(I311*H311,2)</f>
        <v>0</v>
      </c>
      <c r="K311" s="176" t="s">
        <v>310</v>
      </c>
      <c r="L311" s="181"/>
      <c r="M311" s="182" t="s">
        <v>1</v>
      </c>
      <c r="N311" s="183" t="s">
        <v>44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183</v>
      </c>
      <c r="AT311" s="148" t="s">
        <v>374</v>
      </c>
      <c r="AU311" s="148" t="s">
        <v>89</v>
      </c>
      <c r="AY311" s="16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6" t="s">
        <v>86</v>
      </c>
      <c r="BK311" s="149">
        <f>ROUND(I311*H311,2)</f>
        <v>0</v>
      </c>
      <c r="BL311" s="16" t="s">
        <v>158</v>
      </c>
      <c r="BM311" s="148" t="s">
        <v>3264</v>
      </c>
    </row>
    <row r="312" spans="2:65" s="1" customFormat="1" ht="16.5" customHeight="1">
      <c r="B312" s="136"/>
      <c r="C312" s="137" t="s">
        <v>735</v>
      </c>
      <c r="D312" s="137" t="s">
        <v>154</v>
      </c>
      <c r="E312" s="138" t="s">
        <v>3265</v>
      </c>
      <c r="F312" s="139" t="s">
        <v>3266</v>
      </c>
      <c r="G312" s="140" t="s">
        <v>354</v>
      </c>
      <c r="H312" s="141">
        <v>3</v>
      </c>
      <c r="I312" s="142"/>
      <c r="J312" s="143">
        <f>ROUND(I312*H312,2)</f>
        <v>0</v>
      </c>
      <c r="K312" s="139" t="s">
        <v>310</v>
      </c>
      <c r="L312" s="32"/>
      <c r="M312" s="144" t="s">
        <v>1</v>
      </c>
      <c r="N312" s="145" t="s">
        <v>44</v>
      </c>
      <c r="P312" s="146">
        <f>O312*H312</f>
        <v>0</v>
      </c>
      <c r="Q312" s="146">
        <v>0</v>
      </c>
      <c r="R312" s="146">
        <f>Q312*H312</f>
        <v>0</v>
      </c>
      <c r="S312" s="146">
        <v>0</v>
      </c>
      <c r="T312" s="147">
        <f>S312*H312</f>
        <v>0</v>
      </c>
      <c r="AR312" s="148" t="s">
        <v>158</v>
      </c>
      <c r="AT312" s="148" t="s">
        <v>154</v>
      </c>
      <c r="AU312" s="148" t="s">
        <v>89</v>
      </c>
      <c r="AY312" s="16" t="s">
        <v>151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6" t="s">
        <v>86</v>
      </c>
      <c r="BK312" s="149">
        <f>ROUND(I312*H312,2)</f>
        <v>0</v>
      </c>
      <c r="BL312" s="16" t="s">
        <v>158</v>
      </c>
      <c r="BM312" s="148" t="s">
        <v>3267</v>
      </c>
    </row>
    <row r="313" spans="2:65" s="1" customFormat="1" ht="16.5" customHeight="1">
      <c r="B313" s="136"/>
      <c r="C313" s="174" t="s">
        <v>741</v>
      </c>
      <c r="D313" s="174" t="s">
        <v>374</v>
      </c>
      <c r="E313" s="175" t="s">
        <v>3268</v>
      </c>
      <c r="F313" s="176" t="s">
        <v>3269</v>
      </c>
      <c r="G313" s="177" t="s">
        <v>354</v>
      </c>
      <c r="H313" s="178">
        <v>3</v>
      </c>
      <c r="I313" s="179"/>
      <c r="J313" s="180">
        <f>ROUND(I313*H313,2)</f>
        <v>0</v>
      </c>
      <c r="K313" s="176" t="s">
        <v>310</v>
      </c>
      <c r="L313" s="181"/>
      <c r="M313" s="182" t="s">
        <v>1</v>
      </c>
      <c r="N313" s="183" t="s">
        <v>44</v>
      </c>
      <c r="P313" s="146">
        <f>O313*H313</f>
        <v>0</v>
      </c>
      <c r="Q313" s="146">
        <v>0</v>
      </c>
      <c r="R313" s="146">
        <f>Q313*H313</f>
        <v>0</v>
      </c>
      <c r="S313" s="146">
        <v>0</v>
      </c>
      <c r="T313" s="147">
        <f>S313*H313</f>
        <v>0</v>
      </c>
      <c r="AR313" s="148" t="s">
        <v>183</v>
      </c>
      <c r="AT313" s="148" t="s">
        <v>374</v>
      </c>
      <c r="AU313" s="148" t="s">
        <v>89</v>
      </c>
      <c r="AY313" s="16" t="s">
        <v>151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16" t="s">
        <v>86</v>
      </c>
      <c r="BK313" s="149">
        <f>ROUND(I313*H313,2)</f>
        <v>0</v>
      </c>
      <c r="BL313" s="16" t="s">
        <v>158</v>
      </c>
      <c r="BM313" s="148" t="s">
        <v>3270</v>
      </c>
    </row>
    <row r="314" spans="2:65" s="1" customFormat="1" ht="16.5" customHeight="1">
      <c r="B314" s="136"/>
      <c r="C314" s="137" t="s">
        <v>746</v>
      </c>
      <c r="D314" s="137" t="s">
        <v>154</v>
      </c>
      <c r="E314" s="138" t="s">
        <v>1726</v>
      </c>
      <c r="F314" s="139" t="s">
        <v>1727</v>
      </c>
      <c r="G314" s="140" t="s">
        <v>349</v>
      </c>
      <c r="H314" s="141">
        <v>155</v>
      </c>
      <c r="I314" s="142"/>
      <c r="J314" s="143">
        <f>ROUND(I314*H314,2)</f>
        <v>0</v>
      </c>
      <c r="K314" s="139" t="s">
        <v>310</v>
      </c>
      <c r="L314" s="32"/>
      <c r="M314" s="144" t="s">
        <v>1</v>
      </c>
      <c r="N314" s="145" t="s">
        <v>44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158</v>
      </c>
      <c r="AT314" s="148" t="s">
        <v>154</v>
      </c>
      <c r="AU314" s="148" t="s">
        <v>89</v>
      </c>
      <c r="AY314" s="16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6" t="s">
        <v>86</v>
      </c>
      <c r="BK314" s="149">
        <f>ROUND(I314*H314,2)</f>
        <v>0</v>
      </c>
      <c r="BL314" s="16" t="s">
        <v>158</v>
      </c>
      <c r="BM314" s="148" t="s">
        <v>3271</v>
      </c>
    </row>
    <row r="315" spans="2:65" s="1" customFormat="1" ht="19.5">
      <c r="B315" s="32"/>
      <c r="D315" s="150" t="s">
        <v>167</v>
      </c>
      <c r="F315" s="151" t="s">
        <v>2239</v>
      </c>
      <c r="I315" s="152"/>
      <c r="L315" s="32"/>
      <c r="M315" s="153"/>
      <c r="T315" s="56"/>
      <c r="AT315" s="16" t="s">
        <v>167</v>
      </c>
      <c r="AU315" s="16" t="s">
        <v>89</v>
      </c>
    </row>
    <row r="316" spans="2:65" s="1" customFormat="1" ht="16.5" customHeight="1">
      <c r="B316" s="136"/>
      <c r="C316" s="174" t="s">
        <v>750</v>
      </c>
      <c r="D316" s="174" t="s">
        <v>374</v>
      </c>
      <c r="E316" s="175" t="s">
        <v>3272</v>
      </c>
      <c r="F316" s="176" t="s">
        <v>3273</v>
      </c>
      <c r="G316" s="177" t="s">
        <v>349</v>
      </c>
      <c r="H316" s="178">
        <v>155</v>
      </c>
      <c r="I316" s="179"/>
      <c r="J316" s="180">
        <f>ROUND(I316*H316,2)</f>
        <v>0</v>
      </c>
      <c r="K316" s="176" t="s">
        <v>310</v>
      </c>
      <c r="L316" s="181"/>
      <c r="M316" s="182" t="s">
        <v>1</v>
      </c>
      <c r="N316" s="183" t="s">
        <v>44</v>
      </c>
      <c r="P316" s="146">
        <f>O316*H316</f>
        <v>0</v>
      </c>
      <c r="Q316" s="146">
        <v>1.31E-3</v>
      </c>
      <c r="R316" s="146">
        <f>Q316*H316</f>
        <v>0.20305000000000001</v>
      </c>
      <c r="S316" s="146">
        <v>0</v>
      </c>
      <c r="T316" s="147">
        <f>S316*H316</f>
        <v>0</v>
      </c>
      <c r="AR316" s="148" t="s">
        <v>183</v>
      </c>
      <c r="AT316" s="148" t="s">
        <v>374</v>
      </c>
      <c r="AU316" s="148" t="s">
        <v>89</v>
      </c>
      <c r="AY316" s="16" t="s">
        <v>151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6" t="s">
        <v>86</v>
      </c>
      <c r="BK316" s="149">
        <f>ROUND(I316*H316,2)</f>
        <v>0</v>
      </c>
      <c r="BL316" s="16" t="s">
        <v>158</v>
      </c>
      <c r="BM316" s="148" t="s">
        <v>3274</v>
      </c>
    </row>
    <row r="317" spans="2:65" s="1" customFormat="1" ht="16.5" customHeight="1">
      <c r="B317" s="136"/>
      <c r="C317" s="137" t="s">
        <v>754</v>
      </c>
      <c r="D317" s="137" t="s">
        <v>154</v>
      </c>
      <c r="E317" s="138" t="s">
        <v>705</v>
      </c>
      <c r="F317" s="139" t="s">
        <v>706</v>
      </c>
      <c r="G317" s="140" t="s">
        <v>363</v>
      </c>
      <c r="H317" s="141">
        <v>95</v>
      </c>
      <c r="I317" s="142"/>
      <c r="J317" s="143">
        <f>ROUND(I317*H317,2)</f>
        <v>0</v>
      </c>
      <c r="K317" s="139" t="s">
        <v>1</v>
      </c>
      <c r="L317" s="32"/>
      <c r="M317" s="144" t="s">
        <v>1</v>
      </c>
      <c r="N317" s="145" t="s">
        <v>44</v>
      </c>
      <c r="P317" s="146">
        <f>O317*H317</f>
        <v>0</v>
      </c>
      <c r="Q317" s="146">
        <v>8.702E-2</v>
      </c>
      <c r="R317" s="146">
        <f>Q317*H317</f>
        <v>8.2668999999999997</v>
      </c>
      <c r="S317" s="146">
        <v>0</v>
      </c>
      <c r="T317" s="147">
        <f>S317*H317</f>
        <v>0</v>
      </c>
      <c r="AR317" s="148" t="s">
        <v>158</v>
      </c>
      <c r="AT317" s="148" t="s">
        <v>154</v>
      </c>
      <c r="AU317" s="148" t="s">
        <v>89</v>
      </c>
      <c r="AY317" s="16" t="s">
        <v>151</v>
      </c>
      <c r="BE317" s="149">
        <f>IF(N317="základní",J317,0)</f>
        <v>0</v>
      </c>
      <c r="BF317" s="149">
        <f>IF(N317="snížená",J317,0)</f>
        <v>0</v>
      </c>
      <c r="BG317" s="149">
        <f>IF(N317="zákl. přenesená",J317,0)</f>
        <v>0</v>
      </c>
      <c r="BH317" s="149">
        <f>IF(N317="sníž. přenesená",J317,0)</f>
        <v>0</v>
      </c>
      <c r="BI317" s="149">
        <f>IF(N317="nulová",J317,0)</f>
        <v>0</v>
      </c>
      <c r="BJ317" s="16" t="s">
        <v>86</v>
      </c>
      <c r="BK317" s="149">
        <f>ROUND(I317*H317,2)</f>
        <v>0</v>
      </c>
      <c r="BL317" s="16" t="s">
        <v>158</v>
      </c>
      <c r="BM317" s="148" t="s">
        <v>3275</v>
      </c>
    </row>
    <row r="318" spans="2:65" s="12" customFormat="1" ht="11.25">
      <c r="B318" s="160"/>
      <c r="D318" s="150" t="s">
        <v>312</v>
      </c>
      <c r="E318" s="161" t="s">
        <v>1</v>
      </c>
      <c r="F318" s="162" t="s">
        <v>3276</v>
      </c>
      <c r="H318" s="163">
        <v>95</v>
      </c>
      <c r="I318" s="164"/>
      <c r="L318" s="160"/>
      <c r="M318" s="165"/>
      <c r="T318" s="166"/>
      <c r="AT318" s="161" t="s">
        <v>312</v>
      </c>
      <c r="AU318" s="161" t="s">
        <v>89</v>
      </c>
      <c r="AV318" s="12" t="s">
        <v>89</v>
      </c>
      <c r="AW318" s="12" t="s">
        <v>35</v>
      </c>
      <c r="AX318" s="12" t="s">
        <v>79</v>
      </c>
      <c r="AY318" s="161" t="s">
        <v>151</v>
      </c>
    </row>
    <row r="319" spans="2:65" s="13" customFormat="1" ht="11.25">
      <c r="B319" s="167"/>
      <c r="D319" s="150" t="s">
        <v>312</v>
      </c>
      <c r="E319" s="168" t="s">
        <v>1</v>
      </c>
      <c r="F319" s="169" t="s">
        <v>320</v>
      </c>
      <c r="H319" s="170">
        <v>95</v>
      </c>
      <c r="I319" s="171"/>
      <c r="L319" s="167"/>
      <c r="M319" s="172"/>
      <c r="T319" s="173"/>
      <c r="AT319" s="168" t="s">
        <v>312</v>
      </c>
      <c r="AU319" s="168" t="s">
        <v>89</v>
      </c>
      <c r="AV319" s="13" t="s">
        <v>158</v>
      </c>
      <c r="AW319" s="13" t="s">
        <v>35</v>
      </c>
      <c r="AX319" s="13" t="s">
        <v>86</v>
      </c>
      <c r="AY319" s="168" t="s">
        <v>151</v>
      </c>
    </row>
    <row r="320" spans="2:65" s="1" customFormat="1" ht="16.5" customHeight="1">
      <c r="B320" s="136"/>
      <c r="C320" s="137" t="s">
        <v>758</v>
      </c>
      <c r="D320" s="137" t="s">
        <v>154</v>
      </c>
      <c r="E320" s="138" t="s">
        <v>710</v>
      </c>
      <c r="F320" s="139" t="s">
        <v>711</v>
      </c>
      <c r="G320" s="140" t="s">
        <v>363</v>
      </c>
      <c r="H320" s="141">
        <v>185</v>
      </c>
      <c r="I320" s="142"/>
      <c r="J320" s="143">
        <f>ROUND(I320*H320,2)</f>
        <v>0</v>
      </c>
      <c r="K320" s="139" t="s">
        <v>1</v>
      </c>
      <c r="L320" s="32"/>
      <c r="M320" s="144" t="s">
        <v>1</v>
      </c>
      <c r="N320" s="145" t="s">
        <v>44</v>
      </c>
      <c r="P320" s="146">
        <f>O320*H320</f>
        <v>0</v>
      </c>
      <c r="Q320" s="146">
        <v>8.702E-2</v>
      </c>
      <c r="R320" s="146">
        <f>Q320*H320</f>
        <v>16.098700000000001</v>
      </c>
      <c r="S320" s="146">
        <v>0</v>
      </c>
      <c r="T320" s="147">
        <f>S320*H320</f>
        <v>0</v>
      </c>
      <c r="AR320" s="148" t="s">
        <v>158</v>
      </c>
      <c r="AT320" s="148" t="s">
        <v>154</v>
      </c>
      <c r="AU320" s="148" t="s">
        <v>89</v>
      </c>
      <c r="AY320" s="16" t="s">
        <v>151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6" t="s">
        <v>86</v>
      </c>
      <c r="BK320" s="149">
        <f>ROUND(I320*H320,2)</f>
        <v>0</v>
      </c>
      <c r="BL320" s="16" t="s">
        <v>158</v>
      </c>
      <c r="BM320" s="148" t="s">
        <v>3277</v>
      </c>
    </row>
    <row r="321" spans="2:65" s="12" customFormat="1" ht="11.25">
      <c r="B321" s="160"/>
      <c r="D321" s="150" t="s">
        <v>312</v>
      </c>
      <c r="E321" s="161" t="s">
        <v>1</v>
      </c>
      <c r="F321" s="162" t="s">
        <v>3278</v>
      </c>
      <c r="H321" s="163">
        <v>185</v>
      </c>
      <c r="I321" s="164"/>
      <c r="L321" s="160"/>
      <c r="M321" s="165"/>
      <c r="T321" s="166"/>
      <c r="AT321" s="161" t="s">
        <v>312</v>
      </c>
      <c r="AU321" s="161" t="s">
        <v>89</v>
      </c>
      <c r="AV321" s="12" t="s">
        <v>89</v>
      </c>
      <c r="AW321" s="12" t="s">
        <v>35</v>
      </c>
      <c r="AX321" s="12" t="s">
        <v>79</v>
      </c>
      <c r="AY321" s="161" t="s">
        <v>151</v>
      </c>
    </row>
    <row r="322" spans="2:65" s="13" customFormat="1" ht="11.25">
      <c r="B322" s="167"/>
      <c r="D322" s="150" t="s">
        <v>312</v>
      </c>
      <c r="E322" s="168" t="s">
        <v>1</v>
      </c>
      <c r="F322" s="169" t="s">
        <v>320</v>
      </c>
      <c r="H322" s="170">
        <v>185</v>
      </c>
      <c r="I322" s="171"/>
      <c r="L322" s="167"/>
      <c r="M322" s="172"/>
      <c r="T322" s="173"/>
      <c r="AT322" s="168" t="s">
        <v>312</v>
      </c>
      <c r="AU322" s="168" t="s">
        <v>89</v>
      </c>
      <c r="AV322" s="13" t="s">
        <v>158</v>
      </c>
      <c r="AW322" s="13" t="s">
        <v>35</v>
      </c>
      <c r="AX322" s="13" t="s">
        <v>86</v>
      </c>
      <c r="AY322" s="168" t="s">
        <v>151</v>
      </c>
    </row>
    <row r="323" spans="2:65" s="1" customFormat="1" ht="16.5" customHeight="1">
      <c r="B323" s="136"/>
      <c r="C323" s="137" t="s">
        <v>762</v>
      </c>
      <c r="D323" s="137" t="s">
        <v>154</v>
      </c>
      <c r="E323" s="138" t="s">
        <v>715</v>
      </c>
      <c r="F323" s="139" t="s">
        <v>716</v>
      </c>
      <c r="G323" s="140" t="s">
        <v>363</v>
      </c>
      <c r="H323" s="141">
        <v>95</v>
      </c>
      <c r="I323" s="142"/>
      <c r="J323" s="143">
        <f>ROUND(I323*H323,2)</f>
        <v>0</v>
      </c>
      <c r="K323" s="139" t="s">
        <v>1</v>
      </c>
      <c r="L323" s="32"/>
      <c r="M323" s="144" t="s">
        <v>1</v>
      </c>
      <c r="N323" s="145" t="s">
        <v>44</v>
      </c>
      <c r="P323" s="146">
        <f>O323*H323</f>
        <v>0</v>
      </c>
      <c r="Q323" s="146">
        <v>0</v>
      </c>
      <c r="R323" s="146">
        <f>Q323*H323</f>
        <v>0</v>
      </c>
      <c r="S323" s="146">
        <v>0</v>
      </c>
      <c r="T323" s="147">
        <f>S323*H323</f>
        <v>0</v>
      </c>
      <c r="AR323" s="148" t="s">
        <v>158</v>
      </c>
      <c r="AT323" s="148" t="s">
        <v>154</v>
      </c>
      <c r="AU323" s="148" t="s">
        <v>89</v>
      </c>
      <c r="AY323" s="16" t="s">
        <v>151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6" t="s">
        <v>86</v>
      </c>
      <c r="BK323" s="149">
        <f>ROUND(I323*H323,2)</f>
        <v>0</v>
      </c>
      <c r="BL323" s="16" t="s">
        <v>158</v>
      </c>
      <c r="BM323" s="148" t="s">
        <v>3279</v>
      </c>
    </row>
    <row r="324" spans="2:65" s="1" customFormat="1" ht="16.5" customHeight="1">
      <c r="B324" s="136"/>
      <c r="C324" s="137" t="s">
        <v>767</v>
      </c>
      <c r="D324" s="137" t="s">
        <v>154</v>
      </c>
      <c r="E324" s="138" t="s">
        <v>719</v>
      </c>
      <c r="F324" s="139" t="s">
        <v>720</v>
      </c>
      <c r="G324" s="140" t="s">
        <v>363</v>
      </c>
      <c r="H324" s="141">
        <v>185</v>
      </c>
      <c r="I324" s="142"/>
      <c r="J324" s="143">
        <f>ROUND(I324*H324,2)</f>
        <v>0</v>
      </c>
      <c r="K324" s="139" t="s">
        <v>1</v>
      </c>
      <c r="L324" s="32"/>
      <c r="M324" s="144" t="s">
        <v>1</v>
      </c>
      <c r="N324" s="145" t="s">
        <v>44</v>
      </c>
      <c r="P324" s="146">
        <f>O324*H324</f>
        <v>0</v>
      </c>
      <c r="Q324" s="146">
        <v>0</v>
      </c>
      <c r="R324" s="146">
        <f>Q324*H324</f>
        <v>0</v>
      </c>
      <c r="S324" s="146">
        <v>0</v>
      </c>
      <c r="T324" s="147">
        <f>S324*H324</f>
        <v>0</v>
      </c>
      <c r="AR324" s="148" t="s">
        <v>158</v>
      </c>
      <c r="AT324" s="148" t="s">
        <v>154</v>
      </c>
      <c r="AU324" s="148" t="s">
        <v>89</v>
      </c>
      <c r="AY324" s="16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6" t="s">
        <v>86</v>
      </c>
      <c r="BK324" s="149">
        <f>ROUND(I324*H324,2)</f>
        <v>0</v>
      </c>
      <c r="BL324" s="16" t="s">
        <v>158</v>
      </c>
      <c r="BM324" s="148" t="s">
        <v>3280</v>
      </c>
    </row>
    <row r="325" spans="2:65" s="11" customFormat="1" ht="22.9" customHeight="1">
      <c r="B325" s="124"/>
      <c r="D325" s="125" t="s">
        <v>78</v>
      </c>
      <c r="E325" s="134" t="s">
        <v>158</v>
      </c>
      <c r="F325" s="134" t="s">
        <v>722</v>
      </c>
      <c r="I325" s="127"/>
      <c r="J325" s="135">
        <f>BK325</f>
        <v>0</v>
      </c>
      <c r="L325" s="124"/>
      <c r="M325" s="129"/>
      <c r="P325" s="130">
        <f>SUM(P326:P353)</f>
        <v>0</v>
      </c>
      <c r="R325" s="130">
        <f>SUM(R326:R353)</f>
        <v>6149.1374160000005</v>
      </c>
      <c r="T325" s="131">
        <f>SUM(T326:T353)</f>
        <v>0</v>
      </c>
      <c r="AR325" s="125" t="s">
        <v>86</v>
      </c>
      <c r="AT325" s="132" t="s">
        <v>78</v>
      </c>
      <c r="AU325" s="132" t="s">
        <v>86</v>
      </c>
      <c r="AY325" s="125" t="s">
        <v>151</v>
      </c>
      <c r="BK325" s="133">
        <f>SUM(BK326:BK353)</f>
        <v>0</v>
      </c>
    </row>
    <row r="326" spans="2:65" s="1" customFormat="1" ht="16.5" customHeight="1">
      <c r="B326" s="136"/>
      <c r="C326" s="137" t="s">
        <v>772</v>
      </c>
      <c r="D326" s="137" t="s">
        <v>154</v>
      </c>
      <c r="E326" s="138" t="s">
        <v>3281</v>
      </c>
      <c r="F326" s="139" t="s">
        <v>3282</v>
      </c>
      <c r="G326" s="140" t="s">
        <v>363</v>
      </c>
      <c r="H326" s="141">
        <v>18</v>
      </c>
      <c r="I326" s="142"/>
      <c r="J326" s="143">
        <f>ROUND(I326*H326,2)</f>
        <v>0</v>
      </c>
      <c r="K326" s="139" t="s">
        <v>310</v>
      </c>
      <c r="L326" s="32"/>
      <c r="M326" s="144" t="s">
        <v>1</v>
      </c>
      <c r="N326" s="145" t="s">
        <v>44</v>
      </c>
      <c r="P326" s="146">
        <f>O326*H326</f>
        <v>0</v>
      </c>
      <c r="Q326" s="146">
        <v>0</v>
      </c>
      <c r="R326" s="146">
        <f>Q326*H326</f>
        <v>0</v>
      </c>
      <c r="S326" s="146">
        <v>0</v>
      </c>
      <c r="T326" s="147">
        <f>S326*H326</f>
        <v>0</v>
      </c>
      <c r="AR326" s="148" t="s">
        <v>158</v>
      </c>
      <c r="AT326" s="148" t="s">
        <v>154</v>
      </c>
      <c r="AU326" s="148" t="s">
        <v>89</v>
      </c>
      <c r="AY326" s="16" t="s">
        <v>151</v>
      </c>
      <c r="BE326" s="149">
        <f>IF(N326="základní",J326,0)</f>
        <v>0</v>
      </c>
      <c r="BF326" s="149">
        <f>IF(N326="snížená",J326,0)</f>
        <v>0</v>
      </c>
      <c r="BG326" s="149">
        <f>IF(N326="zákl. přenesená",J326,0)</f>
        <v>0</v>
      </c>
      <c r="BH326" s="149">
        <f>IF(N326="sníž. přenesená",J326,0)</f>
        <v>0</v>
      </c>
      <c r="BI326" s="149">
        <f>IF(N326="nulová",J326,0)</f>
        <v>0</v>
      </c>
      <c r="BJ326" s="16" t="s">
        <v>86</v>
      </c>
      <c r="BK326" s="149">
        <f>ROUND(I326*H326,2)</f>
        <v>0</v>
      </c>
      <c r="BL326" s="16" t="s">
        <v>158</v>
      </c>
      <c r="BM326" s="148" t="s">
        <v>3283</v>
      </c>
    </row>
    <row r="327" spans="2:65" s="1" customFormat="1" ht="16.5" customHeight="1">
      <c r="B327" s="136"/>
      <c r="C327" s="137" t="s">
        <v>777</v>
      </c>
      <c r="D327" s="137" t="s">
        <v>154</v>
      </c>
      <c r="E327" s="138" t="s">
        <v>3284</v>
      </c>
      <c r="F327" s="139" t="s">
        <v>3285</v>
      </c>
      <c r="G327" s="140" t="s">
        <v>309</v>
      </c>
      <c r="H327" s="141">
        <v>80.400000000000006</v>
      </c>
      <c r="I327" s="142"/>
      <c r="J327" s="143">
        <f>ROUND(I327*H327,2)</f>
        <v>0</v>
      </c>
      <c r="K327" s="139" t="s">
        <v>310</v>
      </c>
      <c r="L327" s="32"/>
      <c r="M327" s="144" t="s">
        <v>1</v>
      </c>
      <c r="N327" s="145" t="s">
        <v>44</v>
      </c>
      <c r="P327" s="146">
        <f>O327*H327</f>
        <v>0</v>
      </c>
      <c r="Q327" s="146">
        <v>2.4327899999999998</v>
      </c>
      <c r="R327" s="146">
        <f>Q327*H327</f>
        <v>195.596316</v>
      </c>
      <c r="S327" s="146">
        <v>0</v>
      </c>
      <c r="T327" s="147">
        <f>S327*H327</f>
        <v>0</v>
      </c>
      <c r="AR327" s="148" t="s">
        <v>158</v>
      </c>
      <c r="AT327" s="148" t="s">
        <v>154</v>
      </c>
      <c r="AU327" s="148" t="s">
        <v>89</v>
      </c>
      <c r="AY327" s="16" t="s">
        <v>151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86</v>
      </c>
      <c r="BK327" s="149">
        <f>ROUND(I327*H327,2)</f>
        <v>0</v>
      </c>
      <c r="BL327" s="16" t="s">
        <v>158</v>
      </c>
      <c r="BM327" s="148" t="s">
        <v>3286</v>
      </c>
    </row>
    <row r="328" spans="2:65" s="12" customFormat="1" ht="11.25">
      <c r="B328" s="160"/>
      <c r="D328" s="150" t="s">
        <v>312</v>
      </c>
      <c r="E328" s="161" t="s">
        <v>1</v>
      </c>
      <c r="F328" s="162" t="s">
        <v>3287</v>
      </c>
      <c r="H328" s="163">
        <v>68.400000000000006</v>
      </c>
      <c r="I328" s="164"/>
      <c r="L328" s="160"/>
      <c r="M328" s="165"/>
      <c r="T328" s="166"/>
      <c r="AT328" s="161" t="s">
        <v>312</v>
      </c>
      <c r="AU328" s="161" t="s">
        <v>89</v>
      </c>
      <c r="AV328" s="12" t="s">
        <v>89</v>
      </c>
      <c r="AW328" s="12" t="s">
        <v>35</v>
      </c>
      <c r="AX328" s="12" t="s">
        <v>79</v>
      </c>
      <c r="AY328" s="161" t="s">
        <v>151</v>
      </c>
    </row>
    <row r="329" spans="2:65" s="12" customFormat="1" ht="11.25">
      <c r="B329" s="160"/>
      <c r="D329" s="150" t="s">
        <v>312</v>
      </c>
      <c r="E329" s="161" t="s">
        <v>1</v>
      </c>
      <c r="F329" s="162" t="s">
        <v>3288</v>
      </c>
      <c r="H329" s="163">
        <v>12</v>
      </c>
      <c r="I329" s="164"/>
      <c r="L329" s="160"/>
      <c r="M329" s="165"/>
      <c r="T329" s="166"/>
      <c r="AT329" s="161" t="s">
        <v>312</v>
      </c>
      <c r="AU329" s="161" t="s">
        <v>89</v>
      </c>
      <c r="AV329" s="12" t="s">
        <v>89</v>
      </c>
      <c r="AW329" s="12" t="s">
        <v>35</v>
      </c>
      <c r="AX329" s="12" t="s">
        <v>79</v>
      </c>
      <c r="AY329" s="161" t="s">
        <v>151</v>
      </c>
    </row>
    <row r="330" spans="2:65" s="13" customFormat="1" ht="11.25">
      <c r="B330" s="167"/>
      <c r="D330" s="150" t="s">
        <v>312</v>
      </c>
      <c r="E330" s="168" t="s">
        <v>1</v>
      </c>
      <c r="F330" s="169" t="s">
        <v>320</v>
      </c>
      <c r="H330" s="170">
        <v>80.400000000000006</v>
      </c>
      <c r="I330" s="171"/>
      <c r="L330" s="167"/>
      <c r="M330" s="172"/>
      <c r="T330" s="173"/>
      <c r="AT330" s="168" t="s">
        <v>312</v>
      </c>
      <c r="AU330" s="168" t="s">
        <v>89</v>
      </c>
      <c r="AV330" s="13" t="s">
        <v>158</v>
      </c>
      <c r="AW330" s="13" t="s">
        <v>35</v>
      </c>
      <c r="AX330" s="13" t="s">
        <v>86</v>
      </c>
      <c r="AY330" s="168" t="s">
        <v>151</v>
      </c>
    </row>
    <row r="331" spans="2:65" s="1" customFormat="1" ht="16.5" customHeight="1">
      <c r="B331" s="136"/>
      <c r="C331" s="137" t="s">
        <v>782</v>
      </c>
      <c r="D331" s="137" t="s">
        <v>154</v>
      </c>
      <c r="E331" s="138" t="s">
        <v>3289</v>
      </c>
      <c r="F331" s="139" t="s">
        <v>3290</v>
      </c>
      <c r="G331" s="140" t="s">
        <v>309</v>
      </c>
      <c r="H331" s="141">
        <v>1458</v>
      </c>
      <c r="I331" s="142"/>
      <c r="J331" s="143">
        <f>ROUND(I331*H331,2)</f>
        <v>0</v>
      </c>
      <c r="K331" s="139" t="s">
        <v>310</v>
      </c>
      <c r="L331" s="32"/>
      <c r="M331" s="144" t="s">
        <v>1</v>
      </c>
      <c r="N331" s="145" t="s">
        <v>44</v>
      </c>
      <c r="P331" s="146">
        <f>O331*H331</f>
        <v>0</v>
      </c>
      <c r="Q331" s="146">
        <v>2.13408</v>
      </c>
      <c r="R331" s="146">
        <f>Q331*H331</f>
        <v>3111.48864</v>
      </c>
      <c r="S331" s="146">
        <v>0</v>
      </c>
      <c r="T331" s="147">
        <f>S331*H331</f>
        <v>0</v>
      </c>
      <c r="AR331" s="148" t="s">
        <v>158</v>
      </c>
      <c r="AT331" s="148" t="s">
        <v>154</v>
      </c>
      <c r="AU331" s="148" t="s">
        <v>89</v>
      </c>
      <c r="AY331" s="16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6" t="s">
        <v>86</v>
      </c>
      <c r="BK331" s="149">
        <f>ROUND(I331*H331,2)</f>
        <v>0</v>
      </c>
      <c r="BL331" s="16" t="s">
        <v>158</v>
      </c>
      <c r="BM331" s="148" t="s">
        <v>3291</v>
      </c>
    </row>
    <row r="332" spans="2:65" s="12" customFormat="1" ht="11.25">
      <c r="B332" s="160"/>
      <c r="D332" s="150" t="s">
        <v>312</v>
      </c>
      <c r="E332" s="161" t="s">
        <v>1</v>
      </c>
      <c r="F332" s="162" t="s">
        <v>3292</v>
      </c>
      <c r="H332" s="163">
        <v>1070</v>
      </c>
      <c r="I332" s="164"/>
      <c r="L332" s="160"/>
      <c r="M332" s="165"/>
      <c r="T332" s="166"/>
      <c r="AT332" s="161" t="s">
        <v>312</v>
      </c>
      <c r="AU332" s="161" t="s">
        <v>89</v>
      </c>
      <c r="AV332" s="12" t="s">
        <v>89</v>
      </c>
      <c r="AW332" s="12" t="s">
        <v>35</v>
      </c>
      <c r="AX332" s="12" t="s">
        <v>79</v>
      </c>
      <c r="AY332" s="161" t="s">
        <v>151</v>
      </c>
    </row>
    <row r="333" spans="2:65" s="12" customFormat="1" ht="11.25">
      <c r="B333" s="160"/>
      <c r="D333" s="150" t="s">
        <v>312</v>
      </c>
      <c r="E333" s="161" t="s">
        <v>1</v>
      </c>
      <c r="F333" s="162" t="s">
        <v>3293</v>
      </c>
      <c r="H333" s="163">
        <v>160</v>
      </c>
      <c r="I333" s="164"/>
      <c r="L333" s="160"/>
      <c r="M333" s="165"/>
      <c r="T333" s="166"/>
      <c r="AT333" s="161" t="s">
        <v>312</v>
      </c>
      <c r="AU333" s="161" t="s">
        <v>89</v>
      </c>
      <c r="AV333" s="12" t="s">
        <v>89</v>
      </c>
      <c r="AW333" s="12" t="s">
        <v>35</v>
      </c>
      <c r="AX333" s="12" t="s">
        <v>79</v>
      </c>
      <c r="AY333" s="161" t="s">
        <v>151</v>
      </c>
    </row>
    <row r="334" spans="2:65" s="12" customFormat="1" ht="11.25">
      <c r="B334" s="160"/>
      <c r="D334" s="150" t="s">
        <v>312</v>
      </c>
      <c r="E334" s="161" t="s">
        <v>1</v>
      </c>
      <c r="F334" s="162" t="s">
        <v>3294</v>
      </c>
      <c r="H334" s="163">
        <v>228</v>
      </c>
      <c r="I334" s="164"/>
      <c r="L334" s="160"/>
      <c r="M334" s="165"/>
      <c r="T334" s="166"/>
      <c r="AT334" s="161" t="s">
        <v>312</v>
      </c>
      <c r="AU334" s="161" t="s">
        <v>89</v>
      </c>
      <c r="AV334" s="12" t="s">
        <v>89</v>
      </c>
      <c r="AW334" s="12" t="s">
        <v>35</v>
      </c>
      <c r="AX334" s="12" t="s">
        <v>79</v>
      </c>
      <c r="AY334" s="161" t="s">
        <v>151</v>
      </c>
    </row>
    <row r="335" spans="2:65" s="13" customFormat="1" ht="11.25">
      <c r="B335" s="167"/>
      <c r="D335" s="150" t="s">
        <v>312</v>
      </c>
      <c r="E335" s="168" t="s">
        <v>1</v>
      </c>
      <c r="F335" s="169" t="s">
        <v>320</v>
      </c>
      <c r="H335" s="170">
        <v>1458</v>
      </c>
      <c r="I335" s="171"/>
      <c r="L335" s="167"/>
      <c r="M335" s="172"/>
      <c r="T335" s="173"/>
      <c r="AT335" s="168" t="s">
        <v>312</v>
      </c>
      <c r="AU335" s="168" t="s">
        <v>89</v>
      </c>
      <c r="AV335" s="13" t="s">
        <v>158</v>
      </c>
      <c r="AW335" s="13" t="s">
        <v>35</v>
      </c>
      <c r="AX335" s="13" t="s">
        <v>86</v>
      </c>
      <c r="AY335" s="168" t="s">
        <v>151</v>
      </c>
    </row>
    <row r="336" spans="2:65" s="1" customFormat="1" ht="16.5" customHeight="1">
      <c r="B336" s="136"/>
      <c r="C336" s="137" t="s">
        <v>787</v>
      </c>
      <c r="D336" s="137" t="s">
        <v>154</v>
      </c>
      <c r="E336" s="138" t="s">
        <v>3295</v>
      </c>
      <c r="F336" s="139" t="s">
        <v>3296</v>
      </c>
      <c r="G336" s="140" t="s">
        <v>309</v>
      </c>
      <c r="H336" s="141">
        <v>1000</v>
      </c>
      <c r="I336" s="142"/>
      <c r="J336" s="143">
        <f>ROUND(I336*H336,2)</f>
        <v>0</v>
      </c>
      <c r="K336" s="139" t="s">
        <v>1</v>
      </c>
      <c r="L336" s="32"/>
      <c r="M336" s="144" t="s">
        <v>1</v>
      </c>
      <c r="N336" s="145" t="s">
        <v>44</v>
      </c>
      <c r="P336" s="146">
        <f>O336*H336</f>
        <v>0</v>
      </c>
      <c r="Q336" s="146">
        <v>2.13408</v>
      </c>
      <c r="R336" s="146">
        <f>Q336*H336</f>
        <v>2134.08</v>
      </c>
      <c r="S336" s="146">
        <v>0</v>
      </c>
      <c r="T336" s="147">
        <f>S336*H336</f>
        <v>0</v>
      </c>
      <c r="AR336" s="148" t="s">
        <v>158</v>
      </c>
      <c r="AT336" s="148" t="s">
        <v>154</v>
      </c>
      <c r="AU336" s="148" t="s">
        <v>89</v>
      </c>
      <c r="AY336" s="16" t="s">
        <v>151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6" t="s">
        <v>86</v>
      </c>
      <c r="BK336" s="149">
        <f>ROUND(I336*H336,2)</f>
        <v>0</v>
      </c>
      <c r="BL336" s="16" t="s">
        <v>158</v>
      </c>
      <c r="BM336" s="148" t="s">
        <v>3297</v>
      </c>
    </row>
    <row r="337" spans="2:65" s="12" customFormat="1" ht="11.25">
      <c r="B337" s="160"/>
      <c r="D337" s="150" t="s">
        <v>312</v>
      </c>
      <c r="E337" s="161" t="s">
        <v>1</v>
      </c>
      <c r="F337" s="162" t="s">
        <v>3298</v>
      </c>
      <c r="H337" s="163">
        <v>1000</v>
      </c>
      <c r="I337" s="164"/>
      <c r="L337" s="160"/>
      <c r="M337" s="165"/>
      <c r="T337" s="166"/>
      <c r="AT337" s="161" t="s">
        <v>312</v>
      </c>
      <c r="AU337" s="161" t="s">
        <v>89</v>
      </c>
      <c r="AV337" s="12" t="s">
        <v>89</v>
      </c>
      <c r="AW337" s="12" t="s">
        <v>35</v>
      </c>
      <c r="AX337" s="12" t="s">
        <v>79</v>
      </c>
      <c r="AY337" s="161" t="s">
        <v>151</v>
      </c>
    </row>
    <row r="338" spans="2:65" s="13" customFormat="1" ht="11.25">
      <c r="B338" s="167"/>
      <c r="D338" s="150" t="s">
        <v>312</v>
      </c>
      <c r="E338" s="168" t="s">
        <v>1</v>
      </c>
      <c r="F338" s="169" t="s">
        <v>320</v>
      </c>
      <c r="H338" s="170">
        <v>1000</v>
      </c>
      <c r="I338" s="171"/>
      <c r="L338" s="167"/>
      <c r="M338" s="172"/>
      <c r="T338" s="173"/>
      <c r="AT338" s="168" t="s">
        <v>312</v>
      </c>
      <c r="AU338" s="168" t="s">
        <v>89</v>
      </c>
      <c r="AV338" s="13" t="s">
        <v>158</v>
      </c>
      <c r="AW338" s="13" t="s">
        <v>35</v>
      </c>
      <c r="AX338" s="13" t="s">
        <v>86</v>
      </c>
      <c r="AY338" s="168" t="s">
        <v>151</v>
      </c>
    </row>
    <row r="339" spans="2:65" s="1" customFormat="1" ht="16.5" customHeight="1">
      <c r="B339" s="136"/>
      <c r="C339" s="137" t="s">
        <v>791</v>
      </c>
      <c r="D339" s="137" t="s">
        <v>154</v>
      </c>
      <c r="E339" s="138" t="s">
        <v>724</v>
      </c>
      <c r="F339" s="139" t="s">
        <v>725</v>
      </c>
      <c r="G339" s="140" t="s">
        <v>309</v>
      </c>
      <c r="H339" s="141">
        <v>45</v>
      </c>
      <c r="I339" s="142"/>
      <c r="J339" s="143">
        <f>ROUND(I339*H339,2)</f>
        <v>0</v>
      </c>
      <c r="K339" s="139" t="s">
        <v>310</v>
      </c>
      <c r="L339" s="32"/>
      <c r="M339" s="144" t="s">
        <v>1</v>
      </c>
      <c r="N339" s="145" t="s">
        <v>44</v>
      </c>
      <c r="P339" s="146">
        <f>O339*H339</f>
        <v>0</v>
      </c>
      <c r="Q339" s="146">
        <v>2.13408</v>
      </c>
      <c r="R339" s="146">
        <f>Q339*H339</f>
        <v>96.033599999999993</v>
      </c>
      <c r="S339" s="146">
        <v>0</v>
      </c>
      <c r="T339" s="147">
        <f>S339*H339</f>
        <v>0</v>
      </c>
      <c r="AR339" s="148" t="s">
        <v>158</v>
      </c>
      <c r="AT339" s="148" t="s">
        <v>154</v>
      </c>
      <c r="AU339" s="148" t="s">
        <v>89</v>
      </c>
      <c r="AY339" s="16" t="s">
        <v>151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6" t="s">
        <v>86</v>
      </c>
      <c r="BK339" s="149">
        <f>ROUND(I339*H339,2)</f>
        <v>0</v>
      </c>
      <c r="BL339" s="16" t="s">
        <v>158</v>
      </c>
      <c r="BM339" s="148" t="s">
        <v>3299</v>
      </c>
    </row>
    <row r="340" spans="2:65" s="12" customFormat="1" ht="11.25">
      <c r="B340" s="160"/>
      <c r="D340" s="150" t="s">
        <v>312</v>
      </c>
      <c r="E340" s="161" t="s">
        <v>1</v>
      </c>
      <c r="F340" s="162" t="s">
        <v>3300</v>
      </c>
      <c r="H340" s="163">
        <v>45</v>
      </c>
      <c r="I340" s="164"/>
      <c r="L340" s="160"/>
      <c r="M340" s="165"/>
      <c r="T340" s="166"/>
      <c r="AT340" s="161" t="s">
        <v>312</v>
      </c>
      <c r="AU340" s="161" t="s">
        <v>89</v>
      </c>
      <c r="AV340" s="12" t="s">
        <v>89</v>
      </c>
      <c r="AW340" s="12" t="s">
        <v>35</v>
      </c>
      <c r="AX340" s="12" t="s">
        <v>86</v>
      </c>
      <c r="AY340" s="161" t="s">
        <v>151</v>
      </c>
    </row>
    <row r="341" spans="2:65" s="1" customFormat="1" ht="16.5" customHeight="1">
      <c r="B341" s="136"/>
      <c r="C341" s="137" t="s">
        <v>796</v>
      </c>
      <c r="D341" s="137" t="s">
        <v>154</v>
      </c>
      <c r="E341" s="138" t="s">
        <v>2363</v>
      </c>
      <c r="F341" s="139" t="s">
        <v>2364</v>
      </c>
      <c r="G341" s="140" t="s">
        <v>309</v>
      </c>
      <c r="H341" s="141">
        <v>160</v>
      </c>
      <c r="I341" s="142"/>
      <c r="J341" s="143">
        <f>ROUND(I341*H341,2)</f>
        <v>0</v>
      </c>
      <c r="K341" s="139" t="s">
        <v>310</v>
      </c>
      <c r="L341" s="32"/>
      <c r="M341" s="144" t="s">
        <v>1</v>
      </c>
      <c r="N341" s="145" t="s">
        <v>44</v>
      </c>
      <c r="P341" s="146">
        <f>O341*H341</f>
        <v>0</v>
      </c>
      <c r="Q341" s="146">
        <v>2.4340799999999998</v>
      </c>
      <c r="R341" s="146">
        <f>Q341*H341</f>
        <v>389.45279999999997</v>
      </c>
      <c r="S341" s="146">
        <v>0</v>
      </c>
      <c r="T341" s="147">
        <f>S341*H341</f>
        <v>0</v>
      </c>
      <c r="AR341" s="148" t="s">
        <v>158</v>
      </c>
      <c r="AT341" s="148" t="s">
        <v>154</v>
      </c>
      <c r="AU341" s="148" t="s">
        <v>89</v>
      </c>
      <c r="AY341" s="16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6" t="s">
        <v>86</v>
      </c>
      <c r="BK341" s="149">
        <f>ROUND(I341*H341,2)</f>
        <v>0</v>
      </c>
      <c r="BL341" s="16" t="s">
        <v>158</v>
      </c>
      <c r="BM341" s="148" t="s">
        <v>3301</v>
      </c>
    </row>
    <row r="342" spans="2:65" s="12" customFormat="1" ht="11.25">
      <c r="B342" s="160"/>
      <c r="D342" s="150" t="s">
        <v>312</v>
      </c>
      <c r="E342" s="161" t="s">
        <v>1</v>
      </c>
      <c r="F342" s="162" t="s">
        <v>3293</v>
      </c>
      <c r="H342" s="163">
        <v>160</v>
      </c>
      <c r="I342" s="164"/>
      <c r="L342" s="160"/>
      <c r="M342" s="165"/>
      <c r="T342" s="166"/>
      <c r="AT342" s="161" t="s">
        <v>312</v>
      </c>
      <c r="AU342" s="161" t="s">
        <v>89</v>
      </c>
      <c r="AV342" s="12" t="s">
        <v>89</v>
      </c>
      <c r="AW342" s="12" t="s">
        <v>35</v>
      </c>
      <c r="AX342" s="12" t="s">
        <v>86</v>
      </c>
      <c r="AY342" s="161" t="s">
        <v>151</v>
      </c>
    </row>
    <row r="343" spans="2:65" s="1" customFormat="1" ht="16.5" customHeight="1">
      <c r="B343" s="136"/>
      <c r="C343" s="137" t="s">
        <v>801</v>
      </c>
      <c r="D343" s="137" t="s">
        <v>154</v>
      </c>
      <c r="E343" s="138" t="s">
        <v>3302</v>
      </c>
      <c r="F343" s="139" t="s">
        <v>3303</v>
      </c>
      <c r="G343" s="140" t="s">
        <v>309</v>
      </c>
      <c r="H343" s="141">
        <v>104</v>
      </c>
      <c r="I343" s="142"/>
      <c r="J343" s="143">
        <f>ROUND(I343*H343,2)</f>
        <v>0</v>
      </c>
      <c r="K343" s="139" t="s">
        <v>310</v>
      </c>
      <c r="L343" s="32"/>
      <c r="M343" s="144" t="s">
        <v>1</v>
      </c>
      <c r="N343" s="145" t="s">
        <v>44</v>
      </c>
      <c r="P343" s="146">
        <f>O343*H343</f>
        <v>0</v>
      </c>
      <c r="Q343" s="146">
        <v>1.9967999999999999</v>
      </c>
      <c r="R343" s="146">
        <f>Q343*H343</f>
        <v>207.66719999999998</v>
      </c>
      <c r="S343" s="146">
        <v>0</v>
      </c>
      <c r="T343" s="147">
        <f>S343*H343</f>
        <v>0</v>
      </c>
      <c r="AR343" s="148" t="s">
        <v>158</v>
      </c>
      <c r="AT343" s="148" t="s">
        <v>154</v>
      </c>
      <c r="AU343" s="148" t="s">
        <v>89</v>
      </c>
      <c r="AY343" s="16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6" t="s">
        <v>86</v>
      </c>
      <c r="BK343" s="149">
        <f>ROUND(I343*H343,2)</f>
        <v>0</v>
      </c>
      <c r="BL343" s="16" t="s">
        <v>158</v>
      </c>
      <c r="BM343" s="148" t="s">
        <v>3304</v>
      </c>
    </row>
    <row r="344" spans="2:65" s="12" customFormat="1" ht="11.25">
      <c r="B344" s="160"/>
      <c r="D344" s="150" t="s">
        <v>312</v>
      </c>
      <c r="E344" s="161" t="s">
        <v>1</v>
      </c>
      <c r="F344" s="162" t="s">
        <v>3305</v>
      </c>
      <c r="H344" s="163">
        <v>64</v>
      </c>
      <c r="I344" s="164"/>
      <c r="L344" s="160"/>
      <c r="M344" s="165"/>
      <c r="T344" s="166"/>
      <c r="AT344" s="161" t="s">
        <v>312</v>
      </c>
      <c r="AU344" s="161" t="s">
        <v>89</v>
      </c>
      <c r="AV344" s="12" t="s">
        <v>89</v>
      </c>
      <c r="AW344" s="12" t="s">
        <v>35</v>
      </c>
      <c r="AX344" s="12" t="s">
        <v>79</v>
      </c>
      <c r="AY344" s="161" t="s">
        <v>151</v>
      </c>
    </row>
    <row r="345" spans="2:65" s="12" customFormat="1" ht="11.25">
      <c r="B345" s="160"/>
      <c r="D345" s="150" t="s">
        <v>312</v>
      </c>
      <c r="E345" s="161" t="s">
        <v>1</v>
      </c>
      <c r="F345" s="162" t="s">
        <v>3306</v>
      </c>
      <c r="H345" s="163">
        <v>40</v>
      </c>
      <c r="I345" s="164"/>
      <c r="L345" s="160"/>
      <c r="M345" s="165"/>
      <c r="T345" s="166"/>
      <c r="AT345" s="161" t="s">
        <v>312</v>
      </c>
      <c r="AU345" s="161" t="s">
        <v>89</v>
      </c>
      <c r="AV345" s="12" t="s">
        <v>89</v>
      </c>
      <c r="AW345" s="12" t="s">
        <v>35</v>
      </c>
      <c r="AX345" s="12" t="s">
        <v>79</v>
      </c>
      <c r="AY345" s="161" t="s">
        <v>151</v>
      </c>
    </row>
    <row r="346" spans="2:65" s="13" customFormat="1" ht="11.25">
      <c r="B346" s="167"/>
      <c r="D346" s="150" t="s">
        <v>312</v>
      </c>
      <c r="E346" s="168" t="s">
        <v>1</v>
      </c>
      <c r="F346" s="169" t="s">
        <v>320</v>
      </c>
      <c r="H346" s="170">
        <v>104</v>
      </c>
      <c r="I346" s="171"/>
      <c r="L346" s="167"/>
      <c r="M346" s="172"/>
      <c r="T346" s="173"/>
      <c r="AT346" s="168" t="s">
        <v>312</v>
      </c>
      <c r="AU346" s="168" t="s">
        <v>89</v>
      </c>
      <c r="AV346" s="13" t="s">
        <v>158</v>
      </c>
      <c r="AW346" s="13" t="s">
        <v>35</v>
      </c>
      <c r="AX346" s="13" t="s">
        <v>86</v>
      </c>
      <c r="AY346" s="168" t="s">
        <v>151</v>
      </c>
    </row>
    <row r="347" spans="2:65" s="1" customFormat="1" ht="16.5" customHeight="1">
      <c r="B347" s="136"/>
      <c r="C347" s="137" t="s">
        <v>806</v>
      </c>
      <c r="D347" s="137" t="s">
        <v>154</v>
      </c>
      <c r="E347" s="138" t="s">
        <v>3307</v>
      </c>
      <c r="F347" s="139" t="s">
        <v>3308</v>
      </c>
      <c r="G347" s="140" t="s">
        <v>363</v>
      </c>
      <c r="H347" s="141">
        <v>173</v>
      </c>
      <c r="I347" s="142"/>
      <c r="J347" s="143">
        <f>ROUND(I347*H347,2)</f>
        <v>0</v>
      </c>
      <c r="K347" s="139" t="s">
        <v>310</v>
      </c>
      <c r="L347" s="32"/>
      <c r="M347" s="144" t="s">
        <v>1</v>
      </c>
      <c r="N347" s="145" t="s">
        <v>44</v>
      </c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AR347" s="148" t="s">
        <v>158</v>
      </c>
      <c r="AT347" s="148" t="s">
        <v>154</v>
      </c>
      <c r="AU347" s="148" t="s">
        <v>89</v>
      </c>
      <c r="AY347" s="16" t="s">
        <v>151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6" t="s">
        <v>86</v>
      </c>
      <c r="BK347" s="149">
        <f>ROUND(I347*H347,2)</f>
        <v>0</v>
      </c>
      <c r="BL347" s="16" t="s">
        <v>158</v>
      </c>
      <c r="BM347" s="148" t="s">
        <v>3309</v>
      </c>
    </row>
    <row r="348" spans="2:65" s="12" customFormat="1" ht="11.25">
      <c r="B348" s="160"/>
      <c r="D348" s="150" t="s">
        <v>312</v>
      </c>
      <c r="E348" s="161" t="s">
        <v>1</v>
      </c>
      <c r="F348" s="162" t="s">
        <v>3310</v>
      </c>
      <c r="H348" s="163">
        <v>173</v>
      </c>
      <c r="I348" s="164"/>
      <c r="L348" s="160"/>
      <c r="M348" s="165"/>
      <c r="T348" s="166"/>
      <c r="AT348" s="161" t="s">
        <v>312</v>
      </c>
      <c r="AU348" s="161" t="s">
        <v>89</v>
      </c>
      <c r="AV348" s="12" t="s">
        <v>89</v>
      </c>
      <c r="AW348" s="12" t="s">
        <v>35</v>
      </c>
      <c r="AX348" s="12" t="s">
        <v>86</v>
      </c>
      <c r="AY348" s="161" t="s">
        <v>151</v>
      </c>
    </row>
    <row r="349" spans="2:65" s="1" customFormat="1" ht="16.5" customHeight="1">
      <c r="B349" s="136"/>
      <c r="C349" s="137" t="s">
        <v>810</v>
      </c>
      <c r="D349" s="137" t="s">
        <v>154</v>
      </c>
      <c r="E349" s="138" t="s">
        <v>2367</v>
      </c>
      <c r="F349" s="139" t="s">
        <v>2368</v>
      </c>
      <c r="G349" s="140" t="s">
        <v>309</v>
      </c>
      <c r="H349" s="141">
        <v>755</v>
      </c>
      <c r="I349" s="142"/>
      <c r="J349" s="143">
        <f>ROUND(I349*H349,2)</f>
        <v>0</v>
      </c>
      <c r="K349" s="139" t="s">
        <v>1</v>
      </c>
      <c r="L349" s="32"/>
      <c r="M349" s="144" t="s">
        <v>1</v>
      </c>
      <c r="N349" s="145" t="s">
        <v>44</v>
      </c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AR349" s="148" t="s">
        <v>158</v>
      </c>
      <c r="AT349" s="148" t="s">
        <v>154</v>
      </c>
      <c r="AU349" s="148" t="s">
        <v>89</v>
      </c>
      <c r="AY349" s="16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6" t="s">
        <v>86</v>
      </c>
      <c r="BK349" s="149">
        <f>ROUND(I349*H349,2)</f>
        <v>0</v>
      </c>
      <c r="BL349" s="16" t="s">
        <v>158</v>
      </c>
      <c r="BM349" s="148" t="s">
        <v>3311</v>
      </c>
    </row>
    <row r="350" spans="2:65" s="12" customFormat="1" ht="11.25">
      <c r="B350" s="160"/>
      <c r="D350" s="150" t="s">
        <v>312</v>
      </c>
      <c r="E350" s="161" t="s">
        <v>1</v>
      </c>
      <c r="F350" s="162" t="s">
        <v>3312</v>
      </c>
      <c r="H350" s="163">
        <v>755</v>
      </c>
      <c r="I350" s="164"/>
      <c r="L350" s="160"/>
      <c r="M350" s="165"/>
      <c r="T350" s="166"/>
      <c r="AT350" s="161" t="s">
        <v>312</v>
      </c>
      <c r="AU350" s="161" t="s">
        <v>89</v>
      </c>
      <c r="AV350" s="12" t="s">
        <v>89</v>
      </c>
      <c r="AW350" s="12" t="s">
        <v>35</v>
      </c>
      <c r="AX350" s="12" t="s">
        <v>86</v>
      </c>
      <c r="AY350" s="161" t="s">
        <v>151</v>
      </c>
    </row>
    <row r="351" spans="2:65" s="1" customFormat="1" ht="16.5" customHeight="1">
      <c r="B351" s="136"/>
      <c r="C351" s="137" t="s">
        <v>815</v>
      </c>
      <c r="D351" s="137" t="s">
        <v>154</v>
      </c>
      <c r="E351" s="138" t="s">
        <v>1304</v>
      </c>
      <c r="F351" s="139" t="s">
        <v>1305</v>
      </c>
      <c r="G351" s="140" t="s">
        <v>363</v>
      </c>
      <c r="H351" s="141">
        <v>18</v>
      </c>
      <c r="I351" s="142"/>
      <c r="J351" s="143">
        <f>ROUND(I351*H351,2)</f>
        <v>0</v>
      </c>
      <c r="K351" s="139" t="s">
        <v>310</v>
      </c>
      <c r="L351" s="32"/>
      <c r="M351" s="144" t="s">
        <v>1</v>
      </c>
      <c r="N351" s="145" t="s">
        <v>44</v>
      </c>
      <c r="P351" s="146">
        <f>O351*H351</f>
        <v>0</v>
      </c>
      <c r="Q351" s="146">
        <v>0.82326999999999995</v>
      </c>
      <c r="R351" s="146">
        <f>Q351*H351</f>
        <v>14.818859999999999</v>
      </c>
      <c r="S351" s="146">
        <v>0</v>
      </c>
      <c r="T351" s="147">
        <f>S351*H351</f>
        <v>0</v>
      </c>
      <c r="AR351" s="148" t="s">
        <v>158</v>
      </c>
      <c r="AT351" s="148" t="s">
        <v>154</v>
      </c>
      <c r="AU351" s="148" t="s">
        <v>89</v>
      </c>
      <c r="AY351" s="16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6" t="s">
        <v>86</v>
      </c>
      <c r="BK351" s="149">
        <f>ROUND(I351*H351,2)</f>
        <v>0</v>
      </c>
      <c r="BL351" s="16" t="s">
        <v>158</v>
      </c>
      <c r="BM351" s="148" t="s">
        <v>3313</v>
      </c>
    </row>
    <row r="352" spans="2:65" s="1" customFormat="1" ht="19.5">
      <c r="B352" s="32"/>
      <c r="D352" s="150" t="s">
        <v>167</v>
      </c>
      <c r="F352" s="151" t="s">
        <v>3314</v>
      </c>
      <c r="I352" s="152"/>
      <c r="L352" s="32"/>
      <c r="M352" s="153"/>
      <c r="T352" s="56"/>
      <c r="AT352" s="16" t="s">
        <v>167</v>
      </c>
      <c r="AU352" s="16" t="s">
        <v>89</v>
      </c>
    </row>
    <row r="353" spans="2:65" s="12" customFormat="1" ht="11.25">
      <c r="B353" s="160"/>
      <c r="D353" s="150" t="s">
        <v>312</v>
      </c>
      <c r="E353" s="161" t="s">
        <v>1</v>
      </c>
      <c r="F353" s="162" t="s">
        <v>3315</v>
      </c>
      <c r="H353" s="163">
        <v>18</v>
      </c>
      <c r="I353" s="164"/>
      <c r="L353" s="160"/>
      <c r="M353" s="165"/>
      <c r="T353" s="166"/>
      <c r="AT353" s="161" t="s">
        <v>312</v>
      </c>
      <c r="AU353" s="161" t="s">
        <v>89</v>
      </c>
      <c r="AV353" s="12" t="s">
        <v>89</v>
      </c>
      <c r="AW353" s="12" t="s">
        <v>35</v>
      </c>
      <c r="AX353" s="12" t="s">
        <v>86</v>
      </c>
      <c r="AY353" s="161" t="s">
        <v>151</v>
      </c>
    </row>
    <row r="354" spans="2:65" s="11" customFormat="1" ht="22.9" customHeight="1">
      <c r="B354" s="124"/>
      <c r="D354" s="125" t="s">
        <v>78</v>
      </c>
      <c r="E354" s="134" t="s">
        <v>150</v>
      </c>
      <c r="F354" s="134" t="s">
        <v>2377</v>
      </c>
      <c r="I354" s="127"/>
      <c r="J354" s="135">
        <f>BK354</f>
        <v>0</v>
      </c>
      <c r="L354" s="124"/>
      <c r="M354" s="129"/>
      <c r="P354" s="130">
        <f>SUM(P355:P370)</f>
        <v>0</v>
      </c>
      <c r="R354" s="130">
        <f>SUM(R355:R370)</f>
        <v>0</v>
      </c>
      <c r="T354" s="131">
        <f>SUM(T355:T370)</f>
        <v>0</v>
      </c>
      <c r="AR354" s="125" t="s">
        <v>86</v>
      </c>
      <c r="AT354" s="132" t="s">
        <v>78</v>
      </c>
      <c r="AU354" s="132" t="s">
        <v>86</v>
      </c>
      <c r="AY354" s="125" t="s">
        <v>151</v>
      </c>
      <c r="BK354" s="133">
        <f>SUM(BK355:BK370)</f>
        <v>0</v>
      </c>
    </row>
    <row r="355" spans="2:65" s="1" customFormat="1" ht="16.5" customHeight="1">
      <c r="B355" s="136"/>
      <c r="C355" s="137" t="s">
        <v>820</v>
      </c>
      <c r="D355" s="137" t="s">
        <v>154</v>
      </c>
      <c r="E355" s="138" t="s">
        <v>3316</v>
      </c>
      <c r="F355" s="139" t="s">
        <v>3317</v>
      </c>
      <c r="G355" s="140" t="s">
        <v>363</v>
      </c>
      <c r="H355" s="141">
        <v>105</v>
      </c>
      <c r="I355" s="142"/>
      <c r="J355" s="143">
        <f>ROUND(I355*H355,2)</f>
        <v>0</v>
      </c>
      <c r="K355" s="139" t="s">
        <v>310</v>
      </c>
      <c r="L355" s="32"/>
      <c r="M355" s="144" t="s">
        <v>1</v>
      </c>
      <c r="N355" s="145" t="s">
        <v>44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158</v>
      </c>
      <c r="AT355" s="148" t="s">
        <v>154</v>
      </c>
      <c r="AU355" s="148" t="s">
        <v>89</v>
      </c>
      <c r="AY355" s="16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6" t="s">
        <v>86</v>
      </c>
      <c r="BK355" s="149">
        <f>ROUND(I355*H355,2)</f>
        <v>0</v>
      </c>
      <c r="BL355" s="16" t="s">
        <v>158</v>
      </c>
      <c r="BM355" s="148" t="s">
        <v>3318</v>
      </c>
    </row>
    <row r="356" spans="2:65" s="12" customFormat="1" ht="11.25">
      <c r="B356" s="160"/>
      <c r="D356" s="150" t="s">
        <v>312</v>
      </c>
      <c r="E356" s="161" t="s">
        <v>1</v>
      </c>
      <c r="F356" s="162" t="s">
        <v>3319</v>
      </c>
      <c r="H356" s="163">
        <v>105</v>
      </c>
      <c r="I356" s="164"/>
      <c r="L356" s="160"/>
      <c r="M356" s="165"/>
      <c r="T356" s="166"/>
      <c r="AT356" s="161" t="s">
        <v>312</v>
      </c>
      <c r="AU356" s="161" t="s">
        <v>89</v>
      </c>
      <c r="AV356" s="12" t="s">
        <v>89</v>
      </c>
      <c r="AW356" s="12" t="s">
        <v>35</v>
      </c>
      <c r="AX356" s="12" t="s">
        <v>86</v>
      </c>
      <c r="AY356" s="161" t="s">
        <v>151</v>
      </c>
    </row>
    <row r="357" spans="2:65" s="1" customFormat="1" ht="16.5" customHeight="1">
      <c r="B357" s="136"/>
      <c r="C357" s="137" t="s">
        <v>824</v>
      </c>
      <c r="D357" s="137" t="s">
        <v>154</v>
      </c>
      <c r="E357" s="138" t="s">
        <v>3320</v>
      </c>
      <c r="F357" s="139" t="s">
        <v>3321</v>
      </c>
      <c r="G357" s="140" t="s">
        <v>363</v>
      </c>
      <c r="H357" s="141">
        <v>105</v>
      </c>
      <c r="I357" s="142"/>
      <c r="J357" s="143">
        <f>ROUND(I357*H357,2)</f>
        <v>0</v>
      </c>
      <c r="K357" s="139" t="s">
        <v>310</v>
      </c>
      <c r="L357" s="32"/>
      <c r="M357" s="144" t="s">
        <v>1</v>
      </c>
      <c r="N357" s="145" t="s">
        <v>44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158</v>
      </c>
      <c r="AT357" s="148" t="s">
        <v>154</v>
      </c>
      <c r="AU357" s="148" t="s">
        <v>89</v>
      </c>
      <c r="AY357" s="16" t="s">
        <v>151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6" t="s">
        <v>86</v>
      </c>
      <c r="BK357" s="149">
        <f>ROUND(I357*H357,2)</f>
        <v>0</v>
      </c>
      <c r="BL357" s="16" t="s">
        <v>158</v>
      </c>
      <c r="BM357" s="148" t="s">
        <v>3322</v>
      </c>
    </row>
    <row r="358" spans="2:65" s="12" customFormat="1" ht="11.25">
      <c r="B358" s="160"/>
      <c r="D358" s="150" t="s">
        <v>312</v>
      </c>
      <c r="E358" s="161" t="s">
        <v>1</v>
      </c>
      <c r="F358" s="162" t="s">
        <v>3323</v>
      </c>
      <c r="H358" s="163">
        <v>105</v>
      </c>
      <c r="I358" s="164"/>
      <c r="L358" s="160"/>
      <c r="M358" s="165"/>
      <c r="T358" s="166"/>
      <c r="AT358" s="161" t="s">
        <v>312</v>
      </c>
      <c r="AU358" s="161" t="s">
        <v>89</v>
      </c>
      <c r="AV358" s="12" t="s">
        <v>89</v>
      </c>
      <c r="AW358" s="12" t="s">
        <v>35</v>
      </c>
      <c r="AX358" s="12" t="s">
        <v>86</v>
      </c>
      <c r="AY358" s="161" t="s">
        <v>151</v>
      </c>
    </row>
    <row r="359" spans="2:65" s="1" customFormat="1" ht="16.5" customHeight="1">
      <c r="B359" s="136"/>
      <c r="C359" s="137" t="s">
        <v>829</v>
      </c>
      <c r="D359" s="137" t="s">
        <v>154</v>
      </c>
      <c r="E359" s="138" t="s">
        <v>2878</v>
      </c>
      <c r="F359" s="139" t="s">
        <v>2879</v>
      </c>
      <c r="G359" s="140" t="s">
        <v>363</v>
      </c>
      <c r="H359" s="141">
        <v>280</v>
      </c>
      <c r="I359" s="142"/>
      <c r="J359" s="143">
        <f>ROUND(I359*H359,2)</f>
        <v>0</v>
      </c>
      <c r="K359" s="139" t="s">
        <v>310</v>
      </c>
      <c r="L359" s="32"/>
      <c r="M359" s="144" t="s">
        <v>1</v>
      </c>
      <c r="N359" s="145" t="s">
        <v>44</v>
      </c>
      <c r="P359" s="146">
        <f>O359*H359</f>
        <v>0</v>
      </c>
      <c r="Q359" s="146">
        <v>0</v>
      </c>
      <c r="R359" s="146">
        <f>Q359*H359</f>
        <v>0</v>
      </c>
      <c r="S359" s="146">
        <v>0</v>
      </c>
      <c r="T359" s="147">
        <f>S359*H359</f>
        <v>0</v>
      </c>
      <c r="AR359" s="148" t="s">
        <v>158</v>
      </c>
      <c r="AT359" s="148" t="s">
        <v>154</v>
      </c>
      <c r="AU359" s="148" t="s">
        <v>89</v>
      </c>
      <c r="AY359" s="16" t="s">
        <v>151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6" t="s">
        <v>86</v>
      </c>
      <c r="BK359" s="149">
        <f>ROUND(I359*H359,2)</f>
        <v>0</v>
      </c>
      <c r="BL359" s="16" t="s">
        <v>158</v>
      </c>
      <c r="BM359" s="148" t="s">
        <v>3324</v>
      </c>
    </row>
    <row r="360" spans="2:65" s="12" customFormat="1" ht="11.25">
      <c r="B360" s="160"/>
      <c r="D360" s="150" t="s">
        <v>312</v>
      </c>
      <c r="E360" s="161" t="s">
        <v>1</v>
      </c>
      <c r="F360" s="162" t="s">
        <v>3325</v>
      </c>
      <c r="H360" s="163">
        <v>280</v>
      </c>
      <c r="I360" s="164"/>
      <c r="L360" s="160"/>
      <c r="M360" s="165"/>
      <c r="T360" s="166"/>
      <c r="AT360" s="161" t="s">
        <v>312</v>
      </c>
      <c r="AU360" s="161" t="s">
        <v>89</v>
      </c>
      <c r="AV360" s="12" t="s">
        <v>89</v>
      </c>
      <c r="AW360" s="12" t="s">
        <v>35</v>
      </c>
      <c r="AX360" s="12" t="s">
        <v>86</v>
      </c>
      <c r="AY360" s="161" t="s">
        <v>151</v>
      </c>
    </row>
    <row r="361" spans="2:65" s="1" customFormat="1" ht="16.5" customHeight="1">
      <c r="B361" s="136"/>
      <c r="C361" s="137" t="s">
        <v>834</v>
      </c>
      <c r="D361" s="137" t="s">
        <v>154</v>
      </c>
      <c r="E361" s="138" t="s">
        <v>2382</v>
      </c>
      <c r="F361" s="139" t="s">
        <v>2383</v>
      </c>
      <c r="G361" s="140" t="s">
        <v>363</v>
      </c>
      <c r="H361" s="141">
        <v>235</v>
      </c>
      <c r="I361" s="142"/>
      <c r="J361" s="143">
        <f>ROUND(I361*H361,2)</f>
        <v>0</v>
      </c>
      <c r="K361" s="139" t="s">
        <v>310</v>
      </c>
      <c r="L361" s="32"/>
      <c r="M361" s="144" t="s">
        <v>1</v>
      </c>
      <c r="N361" s="145" t="s">
        <v>44</v>
      </c>
      <c r="P361" s="146">
        <f>O361*H361</f>
        <v>0</v>
      </c>
      <c r="Q361" s="146">
        <v>0</v>
      </c>
      <c r="R361" s="146">
        <f>Q361*H361</f>
        <v>0</v>
      </c>
      <c r="S361" s="146">
        <v>0</v>
      </c>
      <c r="T361" s="147">
        <f>S361*H361</f>
        <v>0</v>
      </c>
      <c r="AR361" s="148" t="s">
        <v>158</v>
      </c>
      <c r="AT361" s="148" t="s">
        <v>154</v>
      </c>
      <c r="AU361" s="148" t="s">
        <v>89</v>
      </c>
      <c r="AY361" s="16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6" t="s">
        <v>86</v>
      </c>
      <c r="BK361" s="149">
        <f>ROUND(I361*H361,2)</f>
        <v>0</v>
      </c>
      <c r="BL361" s="16" t="s">
        <v>158</v>
      </c>
      <c r="BM361" s="148" t="s">
        <v>3326</v>
      </c>
    </row>
    <row r="362" spans="2:65" s="1" customFormat="1" ht="19.5">
      <c r="B362" s="32"/>
      <c r="D362" s="150" t="s">
        <v>167</v>
      </c>
      <c r="F362" s="151" t="s">
        <v>3327</v>
      </c>
      <c r="I362" s="152"/>
      <c r="L362" s="32"/>
      <c r="M362" s="153"/>
      <c r="T362" s="56"/>
      <c r="AT362" s="16" t="s">
        <v>167</v>
      </c>
      <c r="AU362" s="16" t="s">
        <v>89</v>
      </c>
    </row>
    <row r="363" spans="2:65" s="1" customFormat="1" ht="16.5" customHeight="1">
      <c r="B363" s="136"/>
      <c r="C363" s="137" t="s">
        <v>839</v>
      </c>
      <c r="D363" s="137" t="s">
        <v>154</v>
      </c>
      <c r="E363" s="138" t="s">
        <v>3328</v>
      </c>
      <c r="F363" s="139" t="s">
        <v>3329</v>
      </c>
      <c r="G363" s="140" t="s">
        <v>309</v>
      </c>
      <c r="H363" s="141">
        <v>31</v>
      </c>
      <c r="I363" s="142"/>
      <c r="J363" s="143">
        <f>ROUND(I363*H363,2)</f>
        <v>0</v>
      </c>
      <c r="K363" s="139" t="s">
        <v>310</v>
      </c>
      <c r="L363" s="32"/>
      <c r="M363" s="144" t="s">
        <v>1</v>
      </c>
      <c r="N363" s="145" t="s">
        <v>44</v>
      </c>
      <c r="P363" s="146">
        <f>O363*H363</f>
        <v>0</v>
      </c>
      <c r="Q363" s="146">
        <v>0</v>
      </c>
      <c r="R363" s="146">
        <f>Q363*H363</f>
        <v>0</v>
      </c>
      <c r="S363" s="146">
        <v>0</v>
      </c>
      <c r="T363" s="147">
        <f>S363*H363</f>
        <v>0</v>
      </c>
      <c r="AR363" s="148" t="s">
        <v>158</v>
      </c>
      <c r="AT363" s="148" t="s">
        <v>154</v>
      </c>
      <c r="AU363" s="148" t="s">
        <v>89</v>
      </c>
      <c r="AY363" s="16" t="s">
        <v>151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6" t="s">
        <v>86</v>
      </c>
      <c r="BK363" s="149">
        <f>ROUND(I363*H363,2)</f>
        <v>0</v>
      </c>
      <c r="BL363" s="16" t="s">
        <v>158</v>
      </c>
      <c r="BM363" s="148" t="s">
        <v>3330</v>
      </c>
    </row>
    <row r="364" spans="2:65" s="12" customFormat="1" ht="11.25">
      <c r="B364" s="160"/>
      <c r="D364" s="150" t="s">
        <v>312</v>
      </c>
      <c r="E364" s="161" t="s">
        <v>1</v>
      </c>
      <c r="F364" s="162" t="s">
        <v>3331</v>
      </c>
      <c r="H364" s="163">
        <v>31</v>
      </c>
      <c r="I364" s="164"/>
      <c r="L364" s="160"/>
      <c r="M364" s="165"/>
      <c r="T364" s="166"/>
      <c r="AT364" s="161" t="s">
        <v>312</v>
      </c>
      <c r="AU364" s="161" t="s">
        <v>89</v>
      </c>
      <c r="AV364" s="12" t="s">
        <v>89</v>
      </c>
      <c r="AW364" s="12" t="s">
        <v>35</v>
      </c>
      <c r="AX364" s="12" t="s">
        <v>86</v>
      </c>
      <c r="AY364" s="161" t="s">
        <v>151</v>
      </c>
    </row>
    <row r="365" spans="2:65" s="1" customFormat="1" ht="16.5" customHeight="1">
      <c r="B365" s="136"/>
      <c r="C365" s="137" t="s">
        <v>844</v>
      </c>
      <c r="D365" s="137" t="s">
        <v>154</v>
      </c>
      <c r="E365" s="138" t="s">
        <v>3332</v>
      </c>
      <c r="F365" s="139" t="s">
        <v>3333</v>
      </c>
      <c r="G365" s="140" t="s">
        <v>363</v>
      </c>
      <c r="H365" s="141">
        <v>235</v>
      </c>
      <c r="I365" s="142"/>
      <c r="J365" s="143">
        <f>ROUND(I365*H365,2)</f>
        <v>0</v>
      </c>
      <c r="K365" s="139" t="s">
        <v>310</v>
      </c>
      <c r="L365" s="32"/>
      <c r="M365" s="144" t="s">
        <v>1</v>
      </c>
      <c r="N365" s="145" t="s">
        <v>44</v>
      </c>
      <c r="P365" s="146">
        <f>O365*H365</f>
        <v>0</v>
      </c>
      <c r="Q365" s="146">
        <v>0</v>
      </c>
      <c r="R365" s="146">
        <f>Q365*H365</f>
        <v>0</v>
      </c>
      <c r="S365" s="146">
        <v>0</v>
      </c>
      <c r="T365" s="147">
        <f>S365*H365</f>
        <v>0</v>
      </c>
      <c r="AR365" s="148" t="s">
        <v>158</v>
      </c>
      <c r="AT365" s="148" t="s">
        <v>154</v>
      </c>
      <c r="AU365" s="148" t="s">
        <v>89</v>
      </c>
      <c r="AY365" s="16" t="s">
        <v>151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6" t="s">
        <v>86</v>
      </c>
      <c r="BK365" s="149">
        <f>ROUND(I365*H365,2)</f>
        <v>0</v>
      </c>
      <c r="BL365" s="16" t="s">
        <v>158</v>
      </c>
      <c r="BM365" s="148" t="s">
        <v>3334</v>
      </c>
    </row>
    <row r="366" spans="2:65" s="12" customFormat="1" ht="11.25">
      <c r="B366" s="160"/>
      <c r="D366" s="150" t="s">
        <v>312</v>
      </c>
      <c r="E366" s="161" t="s">
        <v>1</v>
      </c>
      <c r="F366" s="162" t="s">
        <v>3335</v>
      </c>
      <c r="H366" s="163">
        <v>235</v>
      </c>
      <c r="I366" s="164"/>
      <c r="L366" s="160"/>
      <c r="M366" s="165"/>
      <c r="T366" s="166"/>
      <c r="AT366" s="161" t="s">
        <v>312</v>
      </c>
      <c r="AU366" s="161" t="s">
        <v>89</v>
      </c>
      <c r="AV366" s="12" t="s">
        <v>89</v>
      </c>
      <c r="AW366" s="12" t="s">
        <v>35</v>
      </c>
      <c r="AX366" s="12" t="s">
        <v>86</v>
      </c>
      <c r="AY366" s="161" t="s">
        <v>151</v>
      </c>
    </row>
    <row r="367" spans="2:65" s="1" customFormat="1" ht="16.5" customHeight="1">
      <c r="B367" s="136"/>
      <c r="C367" s="137" t="s">
        <v>849</v>
      </c>
      <c r="D367" s="137" t="s">
        <v>154</v>
      </c>
      <c r="E367" s="138" t="s">
        <v>2388</v>
      </c>
      <c r="F367" s="139" t="s">
        <v>2389</v>
      </c>
      <c r="G367" s="140" t="s">
        <v>363</v>
      </c>
      <c r="H367" s="141">
        <v>235</v>
      </c>
      <c r="I367" s="142"/>
      <c r="J367" s="143">
        <f>ROUND(I367*H367,2)</f>
        <v>0</v>
      </c>
      <c r="K367" s="139" t="s">
        <v>310</v>
      </c>
      <c r="L367" s="32"/>
      <c r="M367" s="144" t="s">
        <v>1</v>
      </c>
      <c r="N367" s="145" t="s">
        <v>44</v>
      </c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AR367" s="148" t="s">
        <v>158</v>
      </c>
      <c r="AT367" s="148" t="s">
        <v>154</v>
      </c>
      <c r="AU367" s="148" t="s">
        <v>89</v>
      </c>
      <c r="AY367" s="16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6" t="s">
        <v>86</v>
      </c>
      <c r="BK367" s="149">
        <f>ROUND(I367*H367,2)</f>
        <v>0</v>
      </c>
      <c r="BL367" s="16" t="s">
        <v>158</v>
      </c>
      <c r="BM367" s="148" t="s">
        <v>3336</v>
      </c>
    </row>
    <row r="368" spans="2:65" s="1" customFormat="1" ht="19.5">
      <c r="B368" s="32"/>
      <c r="D368" s="150" t="s">
        <v>167</v>
      </c>
      <c r="F368" s="151" t="s">
        <v>3337</v>
      </c>
      <c r="I368" s="152"/>
      <c r="L368" s="32"/>
      <c r="M368" s="153"/>
      <c r="T368" s="56"/>
      <c r="AT368" s="16" t="s">
        <v>167</v>
      </c>
      <c r="AU368" s="16" t="s">
        <v>89</v>
      </c>
    </row>
    <row r="369" spans="2:65" s="1" customFormat="1" ht="21.75" customHeight="1">
      <c r="B369" s="136"/>
      <c r="C369" s="137" t="s">
        <v>854</v>
      </c>
      <c r="D369" s="137" t="s">
        <v>154</v>
      </c>
      <c r="E369" s="138" t="s">
        <v>2391</v>
      </c>
      <c r="F369" s="139" t="s">
        <v>2392</v>
      </c>
      <c r="G369" s="140" t="s">
        <v>363</v>
      </c>
      <c r="H369" s="141">
        <v>222</v>
      </c>
      <c r="I369" s="142"/>
      <c r="J369" s="143">
        <f>ROUND(I369*H369,2)</f>
        <v>0</v>
      </c>
      <c r="K369" s="139" t="s">
        <v>310</v>
      </c>
      <c r="L369" s="32"/>
      <c r="M369" s="144" t="s">
        <v>1</v>
      </c>
      <c r="N369" s="145" t="s">
        <v>44</v>
      </c>
      <c r="P369" s="146">
        <f>O369*H369</f>
        <v>0</v>
      </c>
      <c r="Q369" s="146">
        <v>0</v>
      </c>
      <c r="R369" s="146">
        <f>Q369*H369</f>
        <v>0</v>
      </c>
      <c r="S369" s="146">
        <v>0</v>
      </c>
      <c r="T369" s="147">
        <f>S369*H369</f>
        <v>0</v>
      </c>
      <c r="AR369" s="148" t="s">
        <v>158</v>
      </c>
      <c r="AT369" s="148" t="s">
        <v>154</v>
      </c>
      <c r="AU369" s="148" t="s">
        <v>89</v>
      </c>
      <c r="AY369" s="16" t="s">
        <v>151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6" t="s">
        <v>86</v>
      </c>
      <c r="BK369" s="149">
        <f>ROUND(I369*H369,2)</f>
        <v>0</v>
      </c>
      <c r="BL369" s="16" t="s">
        <v>158</v>
      </c>
      <c r="BM369" s="148" t="s">
        <v>3338</v>
      </c>
    </row>
    <row r="370" spans="2:65" s="1" customFormat="1" ht="19.5">
      <c r="B370" s="32"/>
      <c r="D370" s="150" t="s">
        <v>167</v>
      </c>
      <c r="F370" s="151" t="s">
        <v>3339</v>
      </c>
      <c r="I370" s="152"/>
      <c r="L370" s="32"/>
      <c r="M370" s="153"/>
      <c r="T370" s="56"/>
      <c r="AT370" s="16" t="s">
        <v>167</v>
      </c>
      <c r="AU370" s="16" t="s">
        <v>89</v>
      </c>
    </row>
    <row r="371" spans="2:65" s="11" customFormat="1" ht="22.9" customHeight="1">
      <c r="B371" s="124"/>
      <c r="D371" s="125" t="s">
        <v>78</v>
      </c>
      <c r="E371" s="134" t="s">
        <v>183</v>
      </c>
      <c r="F371" s="134" t="s">
        <v>734</v>
      </c>
      <c r="I371" s="127"/>
      <c r="J371" s="135">
        <f>BK371</f>
        <v>0</v>
      </c>
      <c r="L371" s="124"/>
      <c r="M371" s="129"/>
      <c r="P371" s="130">
        <f>SUM(P372:P414)</f>
        <v>0</v>
      </c>
      <c r="R371" s="130">
        <f>SUM(R372:R414)</f>
        <v>6.1958299999999991</v>
      </c>
      <c r="T371" s="131">
        <f>SUM(T372:T414)</f>
        <v>0</v>
      </c>
      <c r="AR371" s="125" t="s">
        <v>86</v>
      </c>
      <c r="AT371" s="132" t="s">
        <v>78</v>
      </c>
      <c r="AU371" s="132" t="s">
        <v>86</v>
      </c>
      <c r="AY371" s="125" t="s">
        <v>151</v>
      </c>
      <c r="BK371" s="133">
        <f>SUM(BK372:BK414)</f>
        <v>0</v>
      </c>
    </row>
    <row r="372" spans="2:65" s="1" customFormat="1" ht="16.5" customHeight="1">
      <c r="B372" s="136"/>
      <c r="C372" s="137" t="s">
        <v>861</v>
      </c>
      <c r="D372" s="137" t="s">
        <v>154</v>
      </c>
      <c r="E372" s="138" t="s">
        <v>1315</v>
      </c>
      <c r="F372" s="139" t="s">
        <v>1316</v>
      </c>
      <c r="G372" s="140" t="s">
        <v>349</v>
      </c>
      <c r="H372" s="141">
        <v>1.3</v>
      </c>
      <c r="I372" s="142"/>
      <c r="J372" s="143">
        <f>ROUND(I372*H372,2)</f>
        <v>0</v>
      </c>
      <c r="K372" s="139" t="s">
        <v>310</v>
      </c>
      <c r="L372" s="32"/>
      <c r="M372" s="144" t="s">
        <v>1</v>
      </c>
      <c r="N372" s="145" t="s">
        <v>44</v>
      </c>
      <c r="P372" s="146">
        <f>O372*H372</f>
        <v>0</v>
      </c>
      <c r="Q372" s="146">
        <v>6.5599999999999999E-3</v>
      </c>
      <c r="R372" s="146">
        <f>Q372*H372</f>
        <v>8.5280000000000009E-3</v>
      </c>
      <c r="S372" s="146">
        <v>0</v>
      </c>
      <c r="T372" s="147">
        <f>S372*H372</f>
        <v>0</v>
      </c>
      <c r="AR372" s="148" t="s">
        <v>158</v>
      </c>
      <c r="AT372" s="148" t="s">
        <v>154</v>
      </c>
      <c r="AU372" s="148" t="s">
        <v>89</v>
      </c>
      <c r="AY372" s="16" t="s">
        <v>151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16" t="s">
        <v>86</v>
      </c>
      <c r="BK372" s="149">
        <f>ROUND(I372*H372,2)</f>
        <v>0</v>
      </c>
      <c r="BL372" s="16" t="s">
        <v>158</v>
      </c>
      <c r="BM372" s="148" t="s">
        <v>3340</v>
      </c>
    </row>
    <row r="373" spans="2:65" s="1" customFormat="1" ht="19.5">
      <c r="B373" s="32"/>
      <c r="D373" s="150" t="s">
        <v>167</v>
      </c>
      <c r="F373" s="151" t="s">
        <v>654</v>
      </c>
      <c r="I373" s="152"/>
      <c r="L373" s="32"/>
      <c r="M373" s="153"/>
      <c r="T373" s="56"/>
      <c r="AT373" s="16" t="s">
        <v>167</v>
      </c>
      <c r="AU373" s="16" t="s">
        <v>89</v>
      </c>
    </row>
    <row r="374" spans="2:65" s="1" customFormat="1" ht="16.5" customHeight="1">
      <c r="B374" s="136"/>
      <c r="C374" s="137" t="s">
        <v>865</v>
      </c>
      <c r="D374" s="137" t="s">
        <v>154</v>
      </c>
      <c r="E374" s="138" t="s">
        <v>3341</v>
      </c>
      <c r="F374" s="139" t="s">
        <v>3342</v>
      </c>
      <c r="G374" s="140" t="s">
        <v>349</v>
      </c>
      <c r="H374" s="141">
        <v>1.1000000000000001</v>
      </c>
      <c r="I374" s="142"/>
      <c r="J374" s="143">
        <f>ROUND(I374*H374,2)</f>
        <v>0</v>
      </c>
      <c r="K374" s="139" t="s">
        <v>310</v>
      </c>
      <c r="L374" s="32"/>
      <c r="M374" s="144" t="s">
        <v>1</v>
      </c>
      <c r="N374" s="145" t="s">
        <v>44</v>
      </c>
      <c r="P374" s="146">
        <f>O374*H374</f>
        <v>0</v>
      </c>
      <c r="Q374" s="146">
        <v>1.1820000000000001E-2</v>
      </c>
      <c r="R374" s="146">
        <f>Q374*H374</f>
        <v>1.3002000000000001E-2</v>
      </c>
      <c r="S374" s="146">
        <v>0</v>
      </c>
      <c r="T374" s="147">
        <f>S374*H374</f>
        <v>0</v>
      </c>
      <c r="AR374" s="148" t="s">
        <v>158</v>
      </c>
      <c r="AT374" s="148" t="s">
        <v>154</v>
      </c>
      <c r="AU374" s="148" t="s">
        <v>89</v>
      </c>
      <c r="AY374" s="16" t="s">
        <v>151</v>
      </c>
      <c r="BE374" s="149">
        <f>IF(N374="základní",J374,0)</f>
        <v>0</v>
      </c>
      <c r="BF374" s="149">
        <f>IF(N374="snížená",J374,0)</f>
        <v>0</v>
      </c>
      <c r="BG374" s="149">
        <f>IF(N374="zákl. přenesená",J374,0)</f>
        <v>0</v>
      </c>
      <c r="BH374" s="149">
        <f>IF(N374="sníž. přenesená",J374,0)</f>
        <v>0</v>
      </c>
      <c r="BI374" s="149">
        <f>IF(N374="nulová",J374,0)</f>
        <v>0</v>
      </c>
      <c r="BJ374" s="16" t="s">
        <v>86</v>
      </c>
      <c r="BK374" s="149">
        <f>ROUND(I374*H374,2)</f>
        <v>0</v>
      </c>
      <c r="BL374" s="16" t="s">
        <v>158</v>
      </c>
      <c r="BM374" s="148" t="s">
        <v>3343</v>
      </c>
    </row>
    <row r="375" spans="2:65" s="12" customFormat="1" ht="11.25">
      <c r="B375" s="160"/>
      <c r="D375" s="150" t="s">
        <v>312</v>
      </c>
      <c r="E375" s="161" t="s">
        <v>1</v>
      </c>
      <c r="F375" s="162" t="s">
        <v>3344</v>
      </c>
      <c r="H375" s="163">
        <v>1.1000000000000001</v>
      </c>
      <c r="I375" s="164"/>
      <c r="L375" s="160"/>
      <c r="M375" s="165"/>
      <c r="T375" s="166"/>
      <c r="AT375" s="161" t="s">
        <v>312</v>
      </c>
      <c r="AU375" s="161" t="s">
        <v>89</v>
      </c>
      <c r="AV375" s="12" t="s">
        <v>89</v>
      </c>
      <c r="AW375" s="12" t="s">
        <v>35</v>
      </c>
      <c r="AX375" s="12" t="s">
        <v>86</v>
      </c>
      <c r="AY375" s="161" t="s">
        <v>151</v>
      </c>
    </row>
    <row r="376" spans="2:65" s="1" customFormat="1" ht="16.5" customHeight="1">
      <c r="B376" s="136"/>
      <c r="C376" s="137" t="s">
        <v>869</v>
      </c>
      <c r="D376" s="137" t="s">
        <v>154</v>
      </c>
      <c r="E376" s="138" t="s">
        <v>3345</v>
      </c>
      <c r="F376" s="139" t="s">
        <v>3346</v>
      </c>
      <c r="G376" s="140" t="s">
        <v>349</v>
      </c>
      <c r="H376" s="141">
        <v>13</v>
      </c>
      <c r="I376" s="142"/>
      <c r="J376" s="143">
        <f>ROUND(I376*H376,2)</f>
        <v>0</v>
      </c>
      <c r="K376" s="139" t="s">
        <v>310</v>
      </c>
      <c r="L376" s="32"/>
      <c r="M376" s="144" t="s">
        <v>1</v>
      </c>
      <c r="N376" s="145" t="s">
        <v>44</v>
      </c>
      <c r="P376" s="146">
        <f>O376*H376</f>
        <v>0</v>
      </c>
      <c r="Q376" s="146">
        <v>1.6420000000000001E-2</v>
      </c>
      <c r="R376" s="146">
        <f>Q376*H376</f>
        <v>0.21346000000000001</v>
      </c>
      <c r="S376" s="146">
        <v>0</v>
      </c>
      <c r="T376" s="147">
        <f>S376*H376</f>
        <v>0</v>
      </c>
      <c r="AR376" s="148" t="s">
        <v>158</v>
      </c>
      <c r="AT376" s="148" t="s">
        <v>154</v>
      </c>
      <c r="AU376" s="148" t="s">
        <v>89</v>
      </c>
      <c r="AY376" s="16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6" t="s">
        <v>86</v>
      </c>
      <c r="BK376" s="149">
        <f>ROUND(I376*H376,2)</f>
        <v>0</v>
      </c>
      <c r="BL376" s="16" t="s">
        <v>158</v>
      </c>
      <c r="BM376" s="148" t="s">
        <v>3347</v>
      </c>
    </row>
    <row r="377" spans="2:65" s="12" customFormat="1" ht="11.25">
      <c r="B377" s="160"/>
      <c r="D377" s="150" t="s">
        <v>312</v>
      </c>
      <c r="E377" s="161" t="s">
        <v>1</v>
      </c>
      <c r="F377" s="162" t="s">
        <v>3348</v>
      </c>
      <c r="H377" s="163">
        <v>13</v>
      </c>
      <c r="I377" s="164"/>
      <c r="L377" s="160"/>
      <c r="M377" s="165"/>
      <c r="T377" s="166"/>
      <c r="AT377" s="161" t="s">
        <v>312</v>
      </c>
      <c r="AU377" s="161" t="s">
        <v>89</v>
      </c>
      <c r="AV377" s="12" t="s">
        <v>89</v>
      </c>
      <c r="AW377" s="12" t="s">
        <v>35</v>
      </c>
      <c r="AX377" s="12" t="s">
        <v>86</v>
      </c>
      <c r="AY377" s="161" t="s">
        <v>151</v>
      </c>
    </row>
    <row r="378" spans="2:65" s="1" customFormat="1" ht="16.5" customHeight="1">
      <c r="B378" s="136"/>
      <c r="C378" s="137" t="s">
        <v>876</v>
      </c>
      <c r="D378" s="137" t="s">
        <v>154</v>
      </c>
      <c r="E378" s="138" t="s">
        <v>3349</v>
      </c>
      <c r="F378" s="139" t="s">
        <v>3350</v>
      </c>
      <c r="G378" s="140" t="s">
        <v>349</v>
      </c>
      <c r="H378" s="141">
        <v>2.9</v>
      </c>
      <c r="I378" s="142"/>
      <c r="J378" s="143">
        <f>ROUND(I378*H378,2)</f>
        <v>0</v>
      </c>
      <c r="K378" s="139" t="s">
        <v>310</v>
      </c>
      <c r="L378" s="32"/>
      <c r="M378" s="144" t="s">
        <v>1</v>
      </c>
      <c r="N378" s="145" t="s">
        <v>44</v>
      </c>
      <c r="P378" s="146">
        <f>O378*H378</f>
        <v>0</v>
      </c>
      <c r="Q378" s="146">
        <v>2.64E-2</v>
      </c>
      <c r="R378" s="146">
        <f>Q378*H378</f>
        <v>7.6560000000000003E-2</v>
      </c>
      <c r="S378" s="146">
        <v>0</v>
      </c>
      <c r="T378" s="147">
        <f>S378*H378</f>
        <v>0</v>
      </c>
      <c r="AR378" s="148" t="s">
        <v>158</v>
      </c>
      <c r="AT378" s="148" t="s">
        <v>154</v>
      </c>
      <c r="AU378" s="148" t="s">
        <v>89</v>
      </c>
      <c r="AY378" s="16" t="s">
        <v>151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6" t="s">
        <v>86</v>
      </c>
      <c r="BK378" s="149">
        <f>ROUND(I378*H378,2)</f>
        <v>0</v>
      </c>
      <c r="BL378" s="16" t="s">
        <v>158</v>
      </c>
      <c r="BM378" s="148" t="s">
        <v>3351</v>
      </c>
    </row>
    <row r="379" spans="2:65" s="12" customFormat="1" ht="11.25">
      <c r="B379" s="160"/>
      <c r="D379" s="150" t="s">
        <v>312</v>
      </c>
      <c r="E379" s="161" t="s">
        <v>1</v>
      </c>
      <c r="F379" s="162" t="s">
        <v>3352</v>
      </c>
      <c r="H379" s="163">
        <v>2.9</v>
      </c>
      <c r="I379" s="164"/>
      <c r="L379" s="160"/>
      <c r="M379" s="165"/>
      <c r="T379" s="166"/>
      <c r="AT379" s="161" t="s">
        <v>312</v>
      </c>
      <c r="AU379" s="161" t="s">
        <v>89</v>
      </c>
      <c r="AV379" s="12" t="s">
        <v>89</v>
      </c>
      <c r="AW379" s="12" t="s">
        <v>35</v>
      </c>
      <c r="AX379" s="12" t="s">
        <v>86</v>
      </c>
      <c r="AY379" s="161" t="s">
        <v>151</v>
      </c>
    </row>
    <row r="380" spans="2:65" s="1" customFormat="1" ht="16.5" customHeight="1">
      <c r="B380" s="136"/>
      <c r="C380" s="137" t="s">
        <v>882</v>
      </c>
      <c r="D380" s="137" t="s">
        <v>154</v>
      </c>
      <c r="E380" s="138" t="s">
        <v>3353</v>
      </c>
      <c r="F380" s="139" t="s">
        <v>3354</v>
      </c>
      <c r="G380" s="140" t="s">
        <v>349</v>
      </c>
      <c r="H380" s="141">
        <v>2</v>
      </c>
      <c r="I380" s="142"/>
      <c r="J380" s="143">
        <f>ROUND(I380*H380,2)</f>
        <v>0</v>
      </c>
      <c r="K380" s="139" t="s">
        <v>310</v>
      </c>
      <c r="L380" s="32"/>
      <c r="M380" s="144" t="s">
        <v>1</v>
      </c>
      <c r="N380" s="145" t="s">
        <v>44</v>
      </c>
      <c r="P380" s="146">
        <f>O380*H380</f>
        <v>0</v>
      </c>
      <c r="Q380" s="146">
        <v>2.649E-2</v>
      </c>
      <c r="R380" s="146">
        <f>Q380*H380</f>
        <v>5.2979999999999999E-2</v>
      </c>
      <c r="S380" s="146">
        <v>0</v>
      </c>
      <c r="T380" s="147">
        <f>S380*H380</f>
        <v>0</v>
      </c>
      <c r="AR380" s="148" t="s">
        <v>158</v>
      </c>
      <c r="AT380" s="148" t="s">
        <v>154</v>
      </c>
      <c r="AU380" s="148" t="s">
        <v>89</v>
      </c>
      <c r="AY380" s="16" t="s">
        <v>151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6" t="s">
        <v>86</v>
      </c>
      <c r="BK380" s="149">
        <f>ROUND(I380*H380,2)</f>
        <v>0</v>
      </c>
      <c r="BL380" s="16" t="s">
        <v>158</v>
      </c>
      <c r="BM380" s="148" t="s">
        <v>3355</v>
      </c>
    </row>
    <row r="381" spans="2:65" s="1" customFormat="1" ht="19.5">
      <c r="B381" s="32"/>
      <c r="D381" s="150" t="s">
        <v>167</v>
      </c>
      <c r="F381" s="151" t="s">
        <v>3356</v>
      </c>
      <c r="I381" s="152"/>
      <c r="L381" s="32"/>
      <c r="M381" s="153"/>
      <c r="T381" s="56"/>
      <c r="AT381" s="16" t="s">
        <v>167</v>
      </c>
      <c r="AU381" s="16" t="s">
        <v>89</v>
      </c>
    </row>
    <row r="382" spans="2:65" s="1" customFormat="1" ht="16.5" customHeight="1">
      <c r="B382" s="136"/>
      <c r="C382" s="137" t="s">
        <v>887</v>
      </c>
      <c r="D382" s="137" t="s">
        <v>154</v>
      </c>
      <c r="E382" s="138" t="s">
        <v>3357</v>
      </c>
      <c r="F382" s="139" t="s">
        <v>3358</v>
      </c>
      <c r="G382" s="140" t="s">
        <v>354</v>
      </c>
      <c r="H382" s="141">
        <v>1</v>
      </c>
      <c r="I382" s="142"/>
      <c r="J382" s="143">
        <f>ROUND(I382*H382,2)</f>
        <v>0</v>
      </c>
      <c r="K382" s="139" t="s">
        <v>1</v>
      </c>
      <c r="L382" s="32"/>
      <c r="M382" s="144" t="s">
        <v>1</v>
      </c>
      <c r="N382" s="145" t="s">
        <v>44</v>
      </c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AR382" s="148" t="s">
        <v>158</v>
      </c>
      <c r="AT382" s="148" t="s">
        <v>154</v>
      </c>
      <c r="AU382" s="148" t="s">
        <v>89</v>
      </c>
      <c r="AY382" s="16" t="s">
        <v>151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6" t="s">
        <v>86</v>
      </c>
      <c r="BK382" s="149">
        <f>ROUND(I382*H382,2)</f>
        <v>0</v>
      </c>
      <c r="BL382" s="16" t="s">
        <v>158</v>
      </c>
      <c r="BM382" s="148" t="s">
        <v>3359</v>
      </c>
    </row>
    <row r="383" spans="2:65" s="1" customFormat="1" ht="19.5">
      <c r="B383" s="32"/>
      <c r="D383" s="150" t="s">
        <v>167</v>
      </c>
      <c r="F383" s="151" t="s">
        <v>1737</v>
      </c>
      <c r="I383" s="152"/>
      <c r="L383" s="32"/>
      <c r="M383" s="153"/>
      <c r="T383" s="56"/>
      <c r="AT383" s="16" t="s">
        <v>167</v>
      </c>
      <c r="AU383" s="16" t="s">
        <v>89</v>
      </c>
    </row>
    <row r="384" spans="2:65" s="1" customFormat="1" ht="16.5" customHeight="1">
      <c r="B384" s="136"/>
      <c r="C384" s="137" t="s">
        <v>892</v>
      </c>
      <c r="D384" s="137" t="s">
        <v>154</v>
      </c>
      <c r="E384" s="138" t="s">
        <v>1778</v>
      </c>
      <c r="F384" s="139" t="s">
        <v>1779</v>
      </c>
      <c r="G384" s="140" t="s">
        <v>354</v>
      </c>
      <c r="H384" s="141">
        <v>2</v>
      </c>
      <c r="I384" s="142"/>
      <c r="J384" s="143">
        <f>ROUND(I384*H384,2)</f>
        <v>0</v>
      </c>
      <c r="K384" s="139" t="s">
        <v>310</v>
      </c>
      <c r="L384" s="32"/>
      <c r="M384" s="144" t="s">
        <v>1</v>
      </c>
      <c r="N384" s="145" t="s">
        <v>44</v>
      </c>
      <c r="P384" s="146">
        <f>O384*H384</f>
        <v>0</v>
      </c>
      <c r="Q384" s="146">
        <v>1.0189999999999999E-2</v>
      </c>
      <c r="R384" s="146">
        <f>Q384*H384</f>
        <v>2.0379999999999999E-2</v>
      </c>
      <c r="S384" s="146">
        <v>0</v>
      </c>
      <c r="T384" s="147">
        <f>S384*H384</f>
        <v>0</v>
      </c>
      <c r="AR384" s="148" t="s">
        <v>158</v>
      </c>
      <c r="AT384" s="148" t="s">
        <v>154</v>
      </c>
      <c r="AU384" s="148" t="s">
        <v>89</v>
      </c>
      <c r="AY384" s="16" t="s">
        <v>151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6" t="s">
        <v>86</v>
      </c>
      <c r="BK384" s="149">
        <f>ROUND(I384*H384,2)</f>
        <v>0</v>
      </c>
      <c r="BL384" s="16" t="s">
        <v>158</v>
      </c>
      <c r="BM384" s="148" t="s">
        <v>3360</v>
      </c>
    </row>
    <row r="385" spans="2:65" s="1" customFormat="1" ht="19.5">
      <c r="B385" s="32"/>
      <c r="D385" s="150" t="s">
        <v>167</v>
      </c>
      <c r="F385" s="151" t="s">
        <v>3361</v>
      </c>
      <c r="I385" s="152"/>
      <c r="L385" s="32"/>
      <c r="M385" s="153"/>
      <c r="T385" s="56"/>
      <c r="AT385" s="16" t="s">
        <v>167</v>
      </c>
      <c r="AU385" s="16" t="s">
        <v>89</v>
      </c>
    </row>
    <row r="386" spans="2:65" s="1" customFormat="1" ht="16.5" customHeight="1">
      <c r="B386" s="136"/>
      <c r="C386" s="174" t="s">
        <v>896</v>
      </c>
      <c r="D386" s="174" t="s">
        <v>374</v>
      </c>
      <c r="E386" s="175" t="s">
        <v>3362</v>
      </c>
      <c r="F386" s="176" t="s">
        <v>3363</v>
      </c>
      <c r="G386" s="177" t="s">
        <v>354</v>
      </c>
      <c r="H386" s="178">
        <v>1</v>
      </c>
      <c r="I386" s="179"/>
      <c r="J386" s="180">
        <f>ROUND(I386*H386,2)</f>
        <v>0</v>
      </c>
      <c r="K386" s="176" t="s">
        <v>310</v>
      </c>
      <c r="L386" s="181"/>
      <c r="M386" s="182" t="s">
        <v>1</v>
      </c>
      <c r="N386" s="183" t="s">
        <v>44</v>
      </c>
      <c r="P386" s="146">
        <f>O386*H386</f>
        <v>0</v>
      </c>
      <c r="Q386" s="146">
        <v>0.18099999999999999</v>
      </c>
      <c r="R386" s="146">
        <f>Q386*H386</f>
        <v>0.18099999999999999</v>
      </c>
      <c r="S386" s="146">
        <v>0</v>
      </c>
      <c r="T386" s="147">
        <f>S386*H386</f>
        <v>0</v>
      </c>
      <c r="AR386" s="148" t="s">
        <v>183</v>
      </c>
      <c r="AT386" s="148" t="s">
        <v>374</v>
      </c>
      <c r="AU386" s="148" t="s">
        <v>89</v>
      </c>
      <c r="AY386" s="16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6" t="s">
        <v>86</v>
      </c>
      <c r="BK386" s="149">
        <f>ROUND(I386*H386,2)</f>
        <v>0</v>
      </c>
      <c r="BL386" s="16" t="s">
        <v>158</v>
      </c>
      <c r="BM386" s="148" t="s">
        <v>3364</v>
      </c>
    </row>
    <row r="387" spans="2:65" s="1" customFormat="1" ht="16.5" customHeight="1">
      <c r="B387" s="136"/>
      <c r="C387" s="174" t="s">
        <v>900</v>
      </c>
      <c r="D387" s="174" t="s">
        <v>374</v>
      </c>
      <c r="E387" s="175" t="s">
        <v>3365</v>
      </c>
      <c r="F387" s="176" t="s">
        <v>3366</v>
      </c>
      <c r="G387" s="177" t="s">
        <v>354</v>
      </c>
      <c r="H387" s="178">
        <v>1</v>
      </c>
      <c r="I387" s="179"/>
      <c r="J387" s="180">
        <f>ROUND(I387*H387,2)</f>
        <v>0</v>
      </c>
      <c r="K387" s="176" t="s">
        <v>310</v>
      </c>
      <c r="L387" s="181"/>
      <c r="M387" s="182" t="s">
        <v>1</v>
      </c>
      <c r="N387" s="183" t="s">
        <v>44</v>
      </c>
      <c r="P387" s="146">
        <f>O387*H387</f>
        <v>0</v>
      </c>
      <c r="Q387" s="146">
        <v>3.3000000000000002E-2</v>
      </c>
      <c r="R387" s="146">
        <f>Q387*H387</f>
        <v>3.3000000000000002E-2</v>
      </c>
      <c r="S387" s="146">
        <v>0</v>
      </c>
      <c r="T387" s="147">
        <f>S387*H387</f>
        <v>0</v>
      </c>
      <c r="AR387" s="148" t="s">
        <v>183</v>
      </c>
      <c r="AT387" s="148" t="s">
        <v>374</v>
      </c>
      <c r="AU387" s="148" t="s">
        <v>89</v>
      </c>
      <c r="AY387" s="16" t="s">
        <v>151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6" t="s">
        <v>86</v>
      </c>
      <c r="BK387" s="149">
        <f>ROUND(I387*H387,2)</f>
        <v>0</v>
      </c>
      <c r="BL387" s="16" t="s">
        <v>158</v>
      </c>
      <c r="BM387" s="148" t="s">
        <v>3367</v>
      </c>
    </row>
    <row r="388" spans="2:65" s="1" customFormat="1" ht="16.5" customHeight="1">
      <c r="B388" s="136"/>
      <c r="C388" s="137" t="s">
        <v>904</v>
      </c>
      <c r="D388" s="137" t="s">
        <v>154</v>
      </c>
      <c r="E388" s="138" t="s">
        <v>1791</v>
      </c>
      <c r="F388" s="139" t="s">
        <v>1792</v>
      </c>
      <c r="G388" s="140" t="s">
        <v>354</v>
      </c>
      <c r="H388" s="141">
        <v>1</v>
      </c>
      <c r="I388" s="142"/>
      <c r="J388" s="143">
        <f>ROUND(I388*H388,2)</f>
        <v>0</v>
      </c>
      <c r="K388" s="139" t="s">
        <v>310</v>
      </c>
      <c r="L388" s="32"/>
      <c r="M388" s="144" t="s">
        <v>1</v>
      </c>
      <c r="N388" s="145" t="s">
        <v>44</v>
      </c>
      <c r="P388" s="146">
        <f>O388*H388</f>
        <v>0</v>
      </c>
      <c r="Q388" s="146">
        <v>1.248E-2</v>
      </c>
      <c r="R388" s="146">
        <f>Q388*H388</f>
        <v>1.248E-2</v>
      </c>
      <c r="S388" s="146">
        <v>0</v>
      </c>
      <c r="T388" s="147">
        <f>S388*H388</f>
        <v>0</v>
      </c>
      <c r="AR388" s="148" t="s">
        <v>158</v>
      </c>
      <c r="AT388" s="148" t="s">
        <v>154</v>
      </c>
      <c r="AU388" s="148" t="s">
        <v>89</v>
      </c>
      <c r="AY388" s="16" t="s">
        <v>151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6" t="s">
        <v>86</v>
      </c>
      <c r="BK388" s="149">
        <f>ROUND(I388*H388,2)</f>
        <v>0</v>
      </c>
      <c r="BL388" s="16" t="s">
        <v>158</v>
      </c>
      <c r="BM388" s="148" t="s">
        <v>3368</v>
      </c>
    </row>
    <row r="389" spans="2:65" s="1" customFormat="1" ht="19.5">
      <c r="B389" s="32"/>
      <c r="D389" s="150" t="s">
        <v>167</v>
      </c>
      <c r="F389" s="151" t="s">
        <v>3369</v>
      </c>
      <c r="I389" s="152"/>
      <c r="L389" s="32"/>
      <c r="M389" s="153"/>
      <c r="T389" s="56"/>
      <c r="AT389" s="16" t="s">
        <v>167</v>
      </c>
      <c r="AU389" s="16" t="s">
        <v>89</v>
      </c>
    </row>
    <row r="390" spans="2:65" s="1" customFormat="1" ht="16.5" customHeight="1">
      <c r="B390" s="136"/>
      <c r="C390" s="174" t="s">
        <v>908</v>
      </c>
      <c r="D390" s="174" t="s">
        <v>374</v>
      </c>
      <c r="E390" s="175" t="s">
        <v>1795</v>
      </c>
      <c r="F390" s="176" t="s">
        <v>1796</v>
      </c>
      <c r="G390" s="177" t="s">
        <v>354</v>
      </c>
      <c r="H390" s="178">
        <v>1</v>
      </c>
      <c r="I390" s="179"/>
      <c r="J390" s="180">
        <f>ROUND(I390*H390,2)</f>
        <v>0</v>
      </c>
      <c r="K390" s="176" t="s">
        <v>310</v>
      </c>
      <c r="L390" s="181"/>
      <c r="M390" s="182" t="s">
        <v>1</v>
      </c>
      <c r="N390" s="183" t="s">
        <v>44</v>
      </c>
      <c r="P390" s="146">
        <f>O390*H390</f>
        <v>0</v>
      </c>
      <c r="Q390" s="146">
        <v>0.39600000000000002</v>
      </c>
      <c r="R390" s="146">
        <f>Q390*H390</f>
        <v>0.39600000000000002</v>
      </c>
      <c r="S390" s="146">
        <v>0</v>
      </c>
      <c r="T390" s="147">
        <f>S390*H390</f>
        <v>0</v>
      </c>
      <c r="AR390" s="148" t="s">
        <v>183</v>
      </c>
      <c r="AT390" s="148" t="s">
        <v>374</v>
      </c>
      <c r="AU390" s="148" t="s">
        <v>89</v>
      </c>
      <c r="AY390" s="16" t="s">
        <v>151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6" t="s">
        <v>86</v>
      </c>
      <c r="BK390" s="149">
        <f>ROUND(I390*H390,2)</f>
        <v>0</v>
      </c>
      <c r="BL390" s="16" t="s">
        <v>158</v>
      </c>
      <c r="BM390" s="148" t="s">
        <v>3370</v>
      </c>
    </row>
    <row r="391" spans="2:65" s="1" customFormat="1" ht="16.5" customHeight="1">
      <c r="B391" s="136"/>
      <c r="C391" s="137" t="s">
        <v>912</v>
      </c>
      <c r="D391" s="137" t="s">
        <v>154</v>
      </c>
      <c r="E391" s="138" t="s">
        <v>1799</v>
      </c>
      <c r="F391" s="139" t="s">
        <v>1800</v>
      </c>
      <c r="G391" s="140" t="s">
        <v>354</v>
      </c>
      <c r="H391" s="141">
        <v>1</v>
      </c>
      <c r="I391" s="142"/>
      <c r="J391" s="143">
        <f>ROUND(I391*H391,2)</f>
        <v>0</v>
      </c>
      <c r="K391" s="139" t="s">
        <v>310</v>
      </c>
      <c r="L391" s="32"/>
      <c r="M391" s="144" t="s">
        <v>1</v>
      </c>
      <c r="N391" s="145" t="s">
        <v>44</v>
      </c>
      <c r="P391" s="146">
        <f>O391*H391</f>
        <v>0</v>
      </c>
      <c r="Q391" s="146">
        <v>2.8539999999999999E-2</v>
      </c>
      <c r="R391" s="146">
        <f>Q391*H391</f>
        <v>2.8539999999999999E-2</v>
      </c>
      <c r="S391" s="146">
        <v>0</v>
      </c>
      <c r="T391" s="147">
        <f>S391*H391</f>
        <v>0</v>
      </c>
      <c r="AR391" s="148" t="s">
        <v>158</v>
      </c>
      <c r="AT391" s="148" t="s">
        <v>154</v>
      </c>
      <c r="AU391" s="148" t="s">
        <v>89</v>
      </c>
      <c r="AY391" s="16" t="s">
        <v>151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6" t="s">
        <v>86</v>
      </c>
      <c r="BK391" s="149">
        <f>ROUND(I391*H391,2)</f>
        <v>0</v>
      </c>
      <c r="BL391" s="16" t="s">
        <v>158</v>
      </c>
      <c r="BM391" s="148" t="s">
        <v>3371</v>
      </c>
    </row>
    <row r="392" spans="2:65" s="1" customFormat="1" ht="19.5">
      <c r="B392" s="32"/>
      <c r="D392" s="150" t="s">
        <v>167</v>
      </c>
      <c r="F392" s="151" t="s">
        <v>3361</v>
      </c>
      <c r="I392" s="152"/>
      <c r="L392" s="32"/>
      <c r="M392" s="153"/>
      <c r="T392" s="56"/>
      <c r="AT392" s="16" t="s">
        <v>167</v>
      </c>
      <c r="AU392" s="16" t="s">
        <v>89</v>
      </c>
    </row>
    <row r="393" spans="2:65" s="1" customFormat="1" ht="16.5" customHeight="1">
      <c r="B393" s="136"/>
      <c r="C393" s="174" t="s">
        <v>921</v>
      </c>
      <c r="D393" s="174" t="s">
        <v>374</v>
      </c>
      <c r="E393" s="175" t="s">
        <v>3372</v>
      </c>
      <c r="F393" s="176" t="s">
        <v>3373</v>
      </c>
      <c r="G393" s="177" t="s">
        <v>354</v>
      </c>
      <c r="H393" s="178">
        <v>1</v>
      </c>
      <c r="I393" s="179"/>
      <c r="J393" s="180">
        <f>ROUND(I393*H393,2)</f>
        <v>0</v>
      </c>
      <c r="K393" s="176" t="s">
        <v>310</v>
      </c>
      <c r="L393" s="181"/>
      <c r="M393" s="182" t="s">
        <v>1</v>
      </c>
      <c r="N393" s="183" t="s">
        <v>44</v>
      </c>
      <c r="P393" s="146">
        <f>O393*H393</f>
        <v>0</v>
      </c>
      <c r="Q393" s="146">
        <v>1.8169999999999999</v>
      </c>
      <c r="R393" s="146">
        <f>Q393*H393</f>
        <v>1.8169999999999999</v>
      </c>
      <c r="S393" s="146">
        <v>0</v>
      </c>
      <c r="T393" s="147">
        <f>S393*H393</f>
        <v>0</v>
      </c>
      <c r="AR393" s="148" t="s">
        <v>183</v>
      </c>
      <c r="AT393" s="148" t="s">
        <v>374</v>
      </c>
      <c r="AU393" s="148" t="s">
        <v>89</v>
      </c>
      <c r="AY393" s="16" t="s">
        <v>151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6" t="s">
        <v>86</v>
      </c>
      <c r="BK393" s="149">
        <f>ROUND(I393*H393,2)</f>
        <v>0</v>
      </c>
      <c r="BL393" s="16" t="s">
        <v>158</v>
      </c>
      <c r="BM393" s="148" t="s">
        <v>3374</v>
      </c>
    </row>
    <row r="394" spans="2:65" s="1" customFormat="1" ht="19.5">
      <c r="B394" s="32"/>
      <c r="D394" s="150" t="s">
        <v>167</v>
      </c>
      <c r="F394" s="151" t="s">
        <v>3361</v>
      </c>
      <c r="I394" s="152"/>
      <c r="L394" s="32"/>
      <c r="M394" s="153"/>
      <c r="T394" s="56"/>
      <c r="AT394" s="16" t="s">
        <v>167</v>
      </c>
      <c r="AU394" s="16" t="s">
        <v>89</v>
      </c>
    </row>
    <row r="395" spans="2:65" s="1" customFormat="1" ht="16.5" customHeight="1">
      <c r="B395" s="136"/>
      <c r="C395" s="137" t="s">
        <v>926</v>
      </c>
      <c r="D395" s="137" t="s">
        <v>154</v>
      </c>
      <c r="E395" s="138" t="s">
        <v>3375</v>
      </c>
      <c r="F395" s="139" t="s">
        <v>3376</v>
      </c>
      <c r="G395" s="140" t="s">
        <v>354</v>
      </c>
      <c r="H395" s="141">
        <v>1</v>
      </c>
      <c r="I395" s="142"/>
      <c r="J395" s="143">
        <f>ROUND(I395*H395,2)</f>
        <v>0</v>
      </c>
      <c r="K395" s="139" t="s">
        <v>310</v>
      </c>
      <c r="L395" s="32"/>
      <c r="M395" s="144" t="s">
        <v>1</v>
      </c>
      <c r="N395" s="145" t="s">
        <v>44</v>
      </c>
      <c r="P395" s="146">
        <f>O395*H395</f>
        <v>0</v>
      </c>
      <c r="Q395" s="146">
        <v>2.85764</v>
      </c>
      <c r="R395" s="146">
        <f>Q395*H395</f>
        <v>2.85764</v>
      </c>
      <c r="S395" s="146">
        <v>0</v>
      </c>
      <c r="T395" s="147">
        <f>S395*H395</f>
        <v>0</v>
      </c>
      <c r="AR395" s="148" t="s">
        <v>158</v>
      </c>
      <c r="AT395" s="148" t="s">
        <v>154</v>
      </c>
      <c r="AU395" s="148" t="s">
        <v>89</v>
      </c>
      <c r="AY395" s="16" t="s">
        <v>151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6" t="s">
        <v>86</v>
      </c>
      <c r="BK395" s="149">
        <f>ROUND(I395*H395,2)</f>
        <v>0</v>
      </c>
      <c r="BL395" s="16" t="s">
        <v>158</v>
      </c>
      <c r="BM395" s="148" t="s">
        <v>3377</v>
      </c>
    </row>
    <row r="396" spans="2:65" s="1" customFormat="1" ht="19.5">
      <c r="B396" s="32"/>
      <c r="D396" s="150" t="s">
        <v>167</v>
      </c>
      <c r="F396" s="151" t="s">
        <v>3378</v>
      </c>
      <c r="I396" s="152"/>
      <c r="L396" s="32"/>
      <c r="M396" s="153"/>
      <c r="T396" s="56"/>
      <c r="AT396" s="16" t="s">
        <v>167</v>
      </c>
      <c r="AU396" s="16" t="s">
        <v>89</v>
      </c>
    </row>
    <row r="397" spans="2:65" s="1" customFormat="1" ht="16.5" customHeight="1">
      <c r="B397" s="136"/>
      <c r="C397" s="137" t="s">
        <v>932</v>
      </c>
      <c r="D397" s="137" t="s">
        <v>154</v>
      </c>
      <c r="E397" s="138" t="s">
        <v>3379</v>
      </c>
      <c r="F397" s="139" t="s">
        <v>3380</v>
      </c>
      <c r="G397" s="140" t="s">
        <v>354</v>
      </c>
      <c r="H397" s="141">
        <v>1</v>
      </c>
      <c r="I397" s="142"/>
      <c r="J397" s="143">
        <f>ROUND(I397*H397,2)</f>
        <v>0</v>
      </c>
      <c r="K397" s="139" t="s">
        <v>310</v>
      </c>
      <c r="L397" s="32"/>
      <c r="M397" s="144" t="s">
        <v>1</v>
      </c>
      <c r="N397" s="145" t="s">
        <v>44</v>
      </c>
      <c r="P397" s="146">
        <f>O397*H397</f>
        <v>0</v>
      </c>
      <c r="Q397" s="146">
        <v>0.21734000000000001</v>
      </c>
      <c r="R397" s="146">
        <f>Q397*H397</f>
        <v>0.21734000000000001</v>
      </c>
      <c r="S397" s="146">
        <v>0</v>
      </c>
      <c r="T397" s="147">
        <f>S397*H397</f>
        <v>0</v>
      </c>
      <c r="AR397" s="148" t="s">
        <v>158</v>
      </c>
      <c r="AT397" s="148" t="s">
        <v>154</v>
      </c>
      <c r="AU397" s="148" t="s">
        <v>89</v>
      </c>
      <c r="AY397" s="16" t="s">
        <v>151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6" t="s">
        <v>86</v>
      </c>
      <c r="BK397" s="149">
        <f>ROUND(I397*H397,2)</f>
        <v>0</v>
      </c>
      <c r="BL397" s="16" t="s">
        <v>158</v>
      </c>
      <c r="BM397" s="148" t="s">
        <v>3381</v>
      </c>
    </row>
    <row r="398" spans="2:65" s="1" customFormat="1" ht="16.5" customHeight="1">
      <c r="B398" s="136"/>
      <c r="C398" s="137" t="s">
        <v>937</v>
      </c>
      <c r="D398" s="137" t="s">
        <v>154</v>
      </c>
      <c r="E398" s="138" t="s">
        <v>3382</v>
      </c>
      <c r="F398" s="139" t="s">
        <v>3383</v>
      </c>
      <c r="G398" s="140" t="s">
        <v>354</v>
      </c>
      <c r="H398" s="141">
        <v>2</v>
      </c>
      <c r="I398" s="142"/>
      <c r="J398" s="143">
        <f>ROUND(I398*H398,2)</f>
        <v>0</v>
      </c>
      <c r="K398" s="139" t="s">
        <v>310</v>
      </c>
      <c r="L398" s="32"/>
      <c r="M398" s="144" t="s">
        <v>1</v>
      </c>
      <c r="N398" s="145" t="s">
        <v>44</v>
      </c>
      <c r="P398" s="146">
        <f>O398*H398</f>
        <v>0</v>
      </c>
      <c r="Q398" s="146">
        <v>1.1E-4</v>
      </c>
      <c r="R398" s="146">
        <f>Q398*H398</f>
        <v>2.2000000000000001E-4</v>
      </c>
      <c r="S398" s="146">
        <v>0</v>
      </c>
      <c r="T398" s="147">
        <f>S398*H398</f>
        <v>0</v>
      </c>
      <c r="AR398" s="148" t="s">
        <v>158</v>
      </c>
      <c r="AT398" s="148" t="s">
        <v>154</v>
      </c>
      <c r="AU398" s="148" t="s">
        <v>89</v>
      </c>
      <c r="AY398" s="16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6" t="s">
        <v>86</v>
      </c>
      <c r="BK398" s="149">
        <f>ROUND(I398*H398,2)</f>
        <v>0</v>
      </c>
      <c r="BL398" s="16" t="s">
        <v>158</v>
      </c>
      <c r="BM398" s="148" t="s">
        <v>3384</v>
      </c>
    </row>
    <row r="399" spans="2:65" s="1" customFormat="1" ht="19.5">
      <c r="B399" s="32"/>
      <c r="D399" s="150" t="s">
        <v>167</v>
      </c>
      <c r="F399" s="151" t="s">
        <v>3385</v>
      </c>
      <c r="I399" s="152"/>
      <c r="L399" s="32"/>
      <c r="M399" s="153"/>
      <c r="T399" s="56"/>
      <c r="AT399" s="16" t="s">
        <v>167</v>
      </c>
      <c r="AU399" s="16" t="s">
        <v>89</v>
      </c>
    </row>
    <row r="400" spans="2:65" s="1" customFormat="1" ht="16.5" customHeight="1">
      <c r="B400" s="136"/>
      <c r="C400" s="137" t="s">
        <v>942</v>
      </c>
      <c r="D400" s="137" t="s">
        <v>154</v>
      </c>
      <c r="E400" s="138" t="s">
        <v>3386</v>
      </c>
      <c r="F400" s="139" t="s">
        <v>3387</v>
      </c>
      <c r="G400" s="140" t="s">
        <v>354</v>
      </c>
      <c r="H400" s="141">
        <v>3</v>
      </c>
      <c r="I400" s="142"/>
      <c r="J400" s="143">
        <f>ROUND(I400*H400,2)</f>
        <v>0</v>
      </c>
      <c r="K400" s="139" t="s">
        <v>310</v>
      </c>
      <c r="L400" s="32"/>
      <c r="M400" s="144" t="s">
        <v>1</v>
      </c>
      <c r="N400" s="145" t="s">
        <v>44</v>
      </c>
      <c r="P400" s="146">
        <f>O400*H400</f>
        <v>0</v>
      </c>
      <c r="Q400" s="146">
        <v>1.2E-4</v>
      </c>
      <c r="R400" s="146">
        <f>Q400*H400</f>
        <v>3.6000000000000002E-4</v>
      </c>
      <c r="S400" s="146">
        <v>0</v>
      </c>
      <c r="T400" s="147">
        <f>S400*H400</f>
        <v>0</v>
      </c>
      <c r="AR400" s="148" t="s">
        <v>158</v>
      </c>
      <c r="AT400" s="148" t="s">
        <v>154</v>
      </c>
      <c r="AU400" s="148" t="s">
        <v>89</v>
      </c>
      <c r="AY400" s="16" t="s">
        <v>151</v>
      </c>
      <c r="BE400" s="149">
        <f>IF(N400="základní",J400,0)</f>
        <v>0</v>
      </c>
      <c r="BF400" s="149">
        <f>IF(N400="snížená",J400,0)</f>
        <v>0</v>
      </c>
      <c r="BG400" s="149">
        <f>IF(N400="zákl. přenesená",J400,0)</f>
        <v>0</v>
      </c>
      <c r="BH400" s="149">
        <f>IF(N400="sníž. přenesená",J400,0)</f>
        <v>0</v>
      </c>
      <c r="BI400" s="149">
        <f>IF(N400="nulová",J400,0)</f>
        <v>0</v>
      </c>
      <c r="BJ400" s="16" t="s">
        <v>86</v>
      </c>
      <c r="BK400" s="149">
        <f>ROUND(I400*H400,2)</f>
        <v>0</v>
      </c>
      <c r="BL400" s="16" t="s">
        <v>158</v>
      </c>
      <c r="BM400" s="148" t="s">
        <v>3388</v>
      </c>
    </row>
    <row r="401" spans="2:65" s="1" customFormat="1" ht="19.5">
      <c r="B401" s="32"/>
      <c r="D401" s="150" t="s">
        <v>167</v>
      </c>
      <c r="F401" s="151" t="s">
        <v>3385</v>
      </c>
      <c r="I401" s="152"/>
      <c r="L401" s="32"/>
      <c r="M401" s="153"/>
      <c r="T401" s="56"/>
      <c r="AT401" s="16" t="s">
        <v>167</v>
      </c>
      <c r="AU401" s="16" t="s">
        <v>89</v>
      </c>
    </row>
    <row r="402" spans="2:65" s="1" customFormat="1" ht="16.5" customHeight="1">
      <c r="B402" s="136"/>
      <c r="C402" s="137" t="s">
        <v>947</v>
      </c>
      <c r="D402" s="137" t="s">
        <v>154</v>
      </c>
      <c r="E402" s="138" t="s">
        <v>3389</v>
      </c>
      <c r="F402" s="139" t="s">
        <v>3390</v>
      </c>
      <c r="G402" s="140" t="s">
        <v>354</v>
      </c>
      <c r="H402" s="141">
        <v>1</v>
      </c>
      <c r="I402" s="142"/>
      <c r="J402" s="143">
        <f>ROUND(I402*H402,2)</f>
        <v>0</v>
      </c>
      <c r="K402" s="139" t="s">
        <v>1</v>
      </c>
      <c r="L402" s="32"/>
      <c r="M402" s="144" t="s">
        <v>1</v>
      </c>
      <c r="N402" s="145" t="s">
        <v>44</v>
      </c>
      <c r="P402" s="146">
        <f>O402*H402</f>
        <v>0</v>
      </c>
      <c r="Q402" s="146">
        <v>0</v>
      </c>
      <c r="R402" s="146">
        <f>Q402*H402</f>
        <v>0</v>
      </c>
      <c r="S402" s="146">
        <v>0</v>
      </c>
      <c r="T402" s="147">
        <f>S402*H402</f>
        <v>0</v>
      </c>
      <c r="AR402" s="148" t="s">
        <v>158</v>
      </c>
      <c r="AT402" s="148" t="s">
        <v>154</v>
      </c>
      <c r="AU402" s="148" t="s">
        <v>89</v>
      </c>
      <c r="AY402" s="16" t="s">
        <v>151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6" t="s">
        <v>86</v>
      </c>
      <c r="BK402" s="149">
        <f>ROUND(I402*H402,2)</f>
        <v>0</v>
      </c>
      <c r="BL402" s="16" t="s">
        <v>158</v>
      </c>
      <c r="BM402" s="148" t="s">
        <v>3391</v>
      </c>
    </row>
    <row r="403" spans="2:65" s="1" customFormat="1" ht="16.5" customHeight="1">
      <c r="B403" s="136"/>
      <c r="C403" s="137" t="s">
        <v>952</v>
      </c>
      <c r="D403" s="137" t="s">
        <v>154</v>
      </c>
      <c r="E403" s="138" t="s">
        <v>1812</v>
      </c>
      <c r="F403" s="139" t="s">
        <v>1813</v>
      </c>
      <c r="G403" s="140" t="s">
        <v>354</v>
      </c>
      <c r="H403" s="141">
        <v>1</v>
      </c>
      <c r="I403" s="142"/>
      <c r="J403" s="143">
        <f>ROUND(I403*H403,2)</f>
        <v>0</v>
      </c>
      <c r="K403" s="139" t="s">
        <v>310</v>
      </c>
      <c r="L403" s="32"/>
      <c r="M403" s="144" t="s">
        <v>1</v>
      </c>
      <c r="N403" s="145" t="s">
        <v>44</v>
      </c>
      <c r="P403" s="146">
        <f>O403*H403</f>
        <v>0</v>
      </c>
      <c r="Q403" s="146">
        <v>0.21734000000000001</v>
      </c>
      <c r="R403" s="146">
        <f>Q403*H403</f>
        <v>0.21734000000000001</v>
      </c>
      <c r="S403" s="146">
        <v>0</v>
      </c>
      <c r="T403" s="147">
        <f>S403*H403</f>
        <v>0</v>
      </c>
      <c r="AR403" s="148" t="s">
        <v>158</v>
      </c>
      <c r="AT403" s="148" t="s">
        <v>154</v>
      </c>
      <c r="AU403" s="148" t="s">
        <v>89</v>
      </c>
      <c r="AY403" s="16" t="s">
        <v>151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6" t="s">
        <v>86</v>
      </c>
      <c r="BK403" s="149">
        <f>ROUND(I403*H403,2)</f>
        <v>0</v>
      </c>
      <c r="BL403" s="16" t="s">
        <v>158</v>
      </c>
      <c r="BM403" s="148" t="s">
        <v>3392</v>
      </c>
    </row>
    <row r="404" spans="2:65" s="1" customFormat="1" ht="16.5" customHeight="1">
      <c r="B404" s="136"/>
      <c r="C404" s="174" t="s">
        <v>957</v>
      </c>
      <c r="D404" s="174" t="s">
        <v>374</v>
      </c>
      <c r="E404" s="175" t="s">
        <v>1819</v>
      </c>
      <c r="F404" s="176" t="s">
        <v>1820</v>
      </c>
      <c r="G404" s="177" t="s">
        <v>354</v>
      </c>
      <c r="H404" s="178">
        <v>1</v>
      </c>
      <c r="I404" s="179"/>
      <c r="J404" s="180">
        <f>ROUND(I404*H404,2)</f>
        <v>0</v>
      </c>
      <c r="K404" s="176" t="s">
        <v>310</v>
      </c>
      <c r="L404" s="181"/>
      <c r="M404" s="182" t="s">
        <v>1</v>
      </c>
      <c r="N404" s="183" t="s">
        <v>44</v>
      </c>
      <c r="P404" s="146">
        <f>O404*H404</f>
        <v>0</v>
      </c>
      <c r="Q404" s="146">
        <v>0.05</v>
      </c>
      <c r="R404" s="146">
        <f>Q404*H404</f>
        <v>0.05</v>
      </c>
      <c r="S404" s="146">
        <v>0</v>
      </c>
      <c r="T404" s="147">
        <f>S404*H404</f>
        <v>0</v>
      </c>
      <c r="AR404" s="148" t="s">
        <v>183</v>
      </c>
      <c r="AT404" s="148" t="s">
        <v>374</v>
      </c>
      <c r="AU404" s="148" t="s">
        <v>89</v>
      </c>
      <c r="AY404" s="16" t="s">
        <v>151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6" t="s">
        <v>86</v>
      </c>
      <c r="BK404" s="149">
        <f>ROUND(I404*H404,2)</f>
        <v>0</v>
      </c>
      <c r="BL404" s="16" t="s">
        <v>158</v>
      </c>
      <c r="BM404" s="148" t="s">
        <v>3393</v>
      </c>
    </row>
    <row r="405" spans="2:65" s="1" customFormat="1" ht="16.5" customHeight="1">
      <c r="B405" s="136"/>
      <c r="C405" s="137" t="s">
        <v>964</v>
      </c>
      <c r="D405" s="137" t="s">
        <v>154</v>
      </c>
      <c r="E405" s="138" t="s">
        <v>3394</v>
      </c>
      <c r="F405" s="139" t="s">
        <v>3395</v>
      </c>
      <c r="G405" s="140" t="s">
        <v>2017</v>
      </c>
      <c r="H405" s="141">
        <v>1</v>
      </c>
      <c r="I405" s="142"/>
      <c r="J405" s="143">
        <f>ROUND(I405*H405,2)</f>
        <v>0</v>
      </c>
      <c r="K405" s="139" t="s">
        <v>1</v>
      </c>
      <c r="L405" s="32"/>
      <c r="M405" s="144" t="s">
        <v>1</v>
      </c>
      <c r="N405" s="145" t="s">
        <v>44</v>
      </c>
      <c r="P405" s="146">
        <f>O405*H405</f>
        <v>0</v>
      </c>
      <c r="Q405" s="146">
        <v>0</v>
      </c>
      <c r="R405" s="146">
        <f>Q405*H405</f>
        <v>0</v>
      </c>
      <c r="S405" s="146">
        <v>0</v>
      </c>
      <c r="T405" s="147">
        <f>S405*H405</f>
        <v>0</v>
      </c>
      <c r="AR405" s="148" t="s">
        <v>158</v>
      </c>
      <c r="AT405" s="148" t="s">
        <v>154</v>
      </c>
      <c r="AU405" s="148" t="s">
        <v>89</v>
      </c>
      <c r="AY405" s="16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6" t="s">
        <v>86</v>
      </c>
      <c r="BK405" s="149">
        <f>ROUND(I405*H405,2)</f>
        <v>0</v>
      </c>
      <c r="BL405" s="16" t="s">
        <v>158</v>
      </c>
      <c r="BM405" s="148" t="s">
        <v>3396</v>
      </c>
    </row>
    <row r="406" spans="2:65" s="1" customFormat="1" ht="19.5">
      <c r="B406" s="32"/>
      <c r="D406" s="150" t="s">
        <v>167</v>
      </c>
      <c r="F406" s="151" t="s">
        <v>3397</v>
      </c>
      <c r="I406" s="152"/>
      <c r="L406" s="32"/>
      <c r="M406" s="153"/>
      <c r="T406" s="56"/>
      <c r="AT406" s="16" t="s">
        <v>167</v>
      </c>
      <c r="AU406" s="16" t="s">
        <v>89</v>
      </c>
    </row>
    <row r="407" spans="2:65" s="1" customFormat="1" ht="16.5" customHeight="1">
      <c r="B407" s="136"/>
      <c r="C407" s="137" t="s">
        <v>971</v>
      </c>
      <c r="D407" s="137" t="s">
        <v>154</v>
      </c>
      <c r="E407" s="138" t="s">
        <v>3398</v>
      </c>
      <c r="F407" s="139" t="s">
        <v>3399</v>
      </c>
      <c r="G407" s="140" t="s">
        <v>2017</v>
      </c>
      <c r="H407" s="141">
        <v>1</v>
      </c>
      <c r="I407" s="142"/>
      <c r="J407" s="143">
        <f>ROUND(I407*H407,2)</f>
        <v>0</v>
      </c>
      <c r="K407" s="139" t="s">
        <v>1</v>
      </c>
      <c r="L407" s="32"/>
      <c r="M407" s="144" t="s">
        <v>1</v>
      </c>
      <c r="N407" s="145" t="s">
        <v>44</v>
      </c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AR407" s="148" t="s">
        <v>158</v>
      </c>
      <c r="AT407" s="148" t="s">
        <v>154</v>
      </c>
      <c r="AU407" s="148" t="s">
        <v>89</v>
      </c>
      <c r="AY407" s="16" t="s">
        <v>151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6" t="s">
        <v>86</v>
      </c>
      <c r="BK407" s="149">
        <f>ROUND(I407*H407,2)</f>
        <v>0</v>
      </c>
      <c r="BL407" s="16" t="s">
        <v>158</v>
      </c>
      <c r="BM407" s="148" t="s">
        <v>3400</v>
      </c>
    </row>
    <row r="408" spans="2:65" s="1" customFormat="1" ht="19.5">
      <c r="B408" s="32"/>
      <c r="D408" s="150" t="s">
        <v>167</v>
      </c>
      <c r="F408" s="151" t="s">
        <v>3397</v>
      </c>
      <c r="I408" s="152"/>
      <c r="L408" s="32"/>
      <c r="M408" s="153"/>
      <c r="T408" s="56"/>
      <c r="AT408" s="16" t="s">
        <v>167</v>
      </c>
      <c r="AU408" s="16" t="s">
        <v>89</v>
      </c>
    </row>
    <row r="409" spans="2:65" s="1" customFormat="1" ht="16.5" customHeight="1">
      <c r="B409" s="136"/>
      <c r="C409" s="137" t="s">
        <v>977</v>
      </c>
      <c r="D409" s="137" t="s">
        <v>154</v>
      </c>
      <c r="E409" s="138" t="s">
        <v>3401</v>
      </c>
      <c r="F409" s="139" t="s">
        <v>3402</v>
      </c>
      <c r="G409" s="140" t="s">
        <v>354</v>
      </c>
      <c r="H409" s="141">
        <v>1</v>
      </c>
      <c r="I409" s="142"/>
      <c r="J409" s="143">
        <f>ROUND(I409*H409,2)</f>
        <v>0</v>
      </c>
      <c r="K409" s="139" t="s">
        <v>1</v>
      </c>
      <c r="L409" s="32"/>
      <c r="M409" s="144" t="s">
        <v>1</v>
      </c>
      <c r="N409" s="145" t="s">
        <v>44</v>
      </c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AR409" s="148" t="s">
        <v>158</v>
      </c>
      <c r="AT409" s="148" t="s">
        <v>154</v>
      </c>
      <c r="AU409" s="148" t="s">
        <v>89</v>
      </c>
      <c r="AY409" s="16" t="s">
        <v>151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6" t="s">
        <v>86</v>
      </c>
      <c r="BK409" s="149">
        <f>ROUND(I409*H409,2)</f>
        <v>0</v>
      </c>
      <c r="BL409" s="16" t="s">
        <v>158</v>
      </c>
      <c r="BM409" s="148" t="s">
        <v>3403</v>
      </c>
    </row>
    <row r="410" spans="2:65" s="1" customFormat="1" ht="19.5">
      <c r="B410" s="32"/>
      <c r="D410" s="150" t="s">
        <v>167</v>
      </c>
      <c r="F410" s="151" t="s">
        <v>3404</v>
      </c>
      <c r="I410" s="152"/>
      <c r="L410" s="32"/>
      <c r="M410" s="153"/>
      <c r="T410" s="56"/>
      <c r="AT410" s="16" t="s">
        <v>167</v>
      </c>
      <c r="AU410" s="16" t="s">
        <v>89</v>
      </c>
    </row>
    <row r="411" spans="2:65" s="1" customFormat="1" ht="16.5" customHeight="1">
      <c r="B411" s="136"/>
      <c r="C411" s="137" t="s">
        <v>982</v>
      </c>
      <c r="D411" s="137" t="s">
        <v>154</v>
      </c>
      <c r="E411" s="138" t="s">
        <v>3405</v>
      </c>
      <c r="F411" s="139" t="s">
        <v>3406</v>
      </c>
      <c r="G411" s="140" t="s">
        <v>354</v>
      </c>
      <c r="H411" s="141">
        <v>1</v>
      </c>
      <c r="I411" s="142"/>
      <c r="J411" s="143">
        <f>ROUND(I411*H411,2)</f>
        <v>0</v>
      </c>
      <c r="K411" s="139" t="s">
        <v>1</v>
      </c>
      <c r="L411" s="32"/>
      <c r="M411" s="144" t="s">
        <v>1</v>
      </c>
      <c r="N411" s="145" t="s">
        <v>44</v>
      </c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AR411" s="148" t="s">
        <v>158</v>
      </c>
      <c r="AT411" s="148" t="s">
        <v>154</v>
      </c>
      <c r="AU411" s="148" t="s">
        <v>89</v>
      </c>
      <c r="AY411" s="16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6" t="s">
        <v>86</v>
      </c>
      <c r="BK411" s="149">
        <f>ROUND(I411*H411,2)</f>
        <v>0</v>
      </c>
      <c r="BL411" s="16" t="s">
        <v>158</v>
      </c>
      <c r="BM411" s="148" t="s">
        <v>3407</v>
      </c>
    </row>
    <row r="412" spans="2:65" s="1" customFormat="1" ht="19.5">
      <c r="B412" s="32"/>
      <c r="D412" s="150" t="s">
        <v>167</v>
      </c>
      <c r="F412" s="151" t="s">
        <v>3408</v>
      </c>
      <c r="I412" s="152"/>
      <c r="L412" s="32"/>
      <c r="M412" s="153"/>
      <c r="T412" s="56"/>
      <c r="AT412" s="16" t="s">
        <v>167</v>
      </c>
      <c r="AU412" s="16" t="s">
        <v>89</v>
      </c>
    </row>
    <row r="413" spans="2:65" s="1" customFormat="1" ht="16.5" customHeight="1">
      <c r="B413" s="136"/>
      <c r="C413" s="137" t="s">
        <v>987</v>
      </c>
      <c r="D413" s="137" t="s">
        <v>154</v>
      </c>
      <c r="E413" s="138" t="s">
        <v>1834</v>
      </c>
      <c r="F413" s="139" t="s">
        <v>3409</v>
      </c>
      <c r="G413" s="140" t="s">
        <v>354</v>
      </c>
      <c r="H413" s="141">
        <v>1</v>
      </c>
      <c r="I413" s="142"/>
      <c r="J413" s="143">
        <f>ROUND(I413*H413,2)</f>
        <v>0</v>
      </c>
      <c r="K413" s="139" t="s">
        <v>1</v>
      </c>
      <c r="L413" s="32"/>
      <c r="M413" s="144" t="s">
        <v>1</v>
      </c>
      <c r="N413" s="145" t="s">
        <v>44</v>
      </c>
      <c r="P413" s="146">
        <f>O413*H413</f>
        <v>0</v>
      </c>
      <c r="Q413" s="146">
        <v>0</v>
      </c>
      <c r="R413" s="146">
        <f>Q413*H413</f>
        <v>0</v>
      </c>
      <c r="S413" s="146">
        <v>0</v>
      </c>
      <c r="T413" s="147">
        <f>S413*H413</f>
        <v>0</v>
      </c>
      <c r="AR413" s="148" t="s">
        <v>158</v>
      </c>
      <c r="AT413" s="148" t="s">
        <v>154</v>
      </c>
      <c r="AU413" s="148" t="s">
        <v>89</v>
      </c>
      <c r="AY413" s="16" t="s">
        <v>151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6" t="s">
        <v>86</v>
      </c>
      <c r="BK413" s="149">
        <f>ROUND(I413*H413,2)</f>
        <v>0</v>
      </c>
      <c r="BL413" s="16" t="s">
        <v>158</v>
      </c>
      <c r="BM413" s="148" t="s">
        <v>3410</v>
      </c>
    </row>
    <row r="414" spans="2:65" s="1" customFormat="1" ht="19.5">
      <c r="B414" s="32"/>
      <c r="D414" s="150" t="s">
        <v>167</v>
      </c>
      <c r="F414" s="151" t="s">
        <v>3411</v>
      </c>
      <c r="I414" s="152"/>
      <c r="L414" s="32"/>
      <c r="M414" s="153"/>
      <c r="T414" s="56"/>
      <c r="AT414" s="16" t="s">
        <v>167</v>
      </c>
      <c r="AU414" s="16" t="s">
        <v>89</v>
      </c>
    </row>
    <row r="415" spans="2:65" s="11" customFormat="1" ht="22.9" customHeight="1">
      <c r="B415" s="124"/>
      <c r="D415" s="125" t="s">
        <v>78</v>
      </c>
      <c r="E415" s="134" t="s">
        <v>187</v>
      </c>
      <c r="F415" s="134" t="s">
        <v>766</v>
      </c>
      <c r="I415" s="127"/>
      <c r="J415" s="135">
        <f>BK415</f>
        <v>0</v>
      </c>
      <c r="L415" s="124"/>
      <c r="M415" s="129"/>
      <c r="P415" s="130">
        <f>SUM(P416:P455)</f>
        <v>0</v>
      </c>
      <c r="R415" s="130">
        <f>SUM(R416:R455)</f>
        <v>59.145727000000001</v>
      </c>
      <c r="T415" s="131">
        <f>SUM(T416:T455)</f>
        <v>314.61158500000005</v>
      </c>
      <c r="AR415" s="125" t="s">
        <v>86</v>
      </c>
      <c r="AT415" s="132" t="s">
        <v>78</v>
      </c>
      <c r="AU415" s="132" t="s">
        <v>86</v>
      </c>
      <c r="AY415" s="125" t="s">
        <v>151</v>
      </c>
      <c r="BK415" s="133">
        <f>SUM(BK416:BK455)</f>
        <v>0</v>
      </c>
    </row>
    <row r="416" spans="2:65" s="1" customFormat="1" ht="16.5" customHeight="1">
      <c r="B416" s="136"/>
      <c r="C416" s="137" t="s">
        <v>992</v>
      </c>
      <c r="D416" s="137" t="s">
        <v>154</v>
      </c>
      <c r="E416" s="138" t="s">
        <v>3412</v>
      </c>
      <c r="F416" s="139" t="s">
        <v>3413</v>
      </c>
      <c r="G416" s="140" t="s">
        <v>349</v>
      </c>
      <c r="H416" s="141">
        <v>12</v>
      </c>
      <c r="I416" s="142"/>
      <c r="J416" s="143">
        <f>ROUND(I416*H416,2)</f>
        <v>0</v>
      </c>
      <c r="K416" s="139" t="s">
        <v>310</v>
      </c>
      <c r="L416" s="32"/>
      <c r="M416" s="144" t="s">
        <v>1</v>
      </c>
      <c r="N416" s="145" t="s">
        <v>44</v>
      </c>
      <c r="P416" s="146">
        <f>O416*H416</f>
        <v>0</v>
      </c>
      <c r="Q416" s="146">
        <v>0.20219000000000001</v>
      </c>
      <c r="R416" s="146">
        <f>Q416*H416</f>
        <v>2.4262800000000002</v>
      </c>
      <c r="S416" s="146">
        <v>0</v>
      </c>
      <c r="T416" s="147">
        <f>S416*H416</f>
        <v>0</v>
      </c>
      <c r="AR416" s="148" t="s">
        <v>158</v>
      </c>
      <c r="AT416" s="148" t="s">
        <v>154</v>
      </c>
      <c r="AU416" s="148" t="s">
        <v>89</v>
      </c>
      <c r="AY416" s="16" t="s">
        <v>151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6" t="s">
        <v>86</v>
      </c>
      <c r="BK416" s="149">
        <f>ROUND(I416*H416,2)</f>
        <v>0</v>
      </c>
      <c r="BL416" s="16" t="s">
        <v>158</v>
      </c>
      <c r="BM416" s="148" t="s">
        <v>3414</v>
      </c>
    </row>
    <row r="417" spans="2:65" s="12" customFormat="1" ht="11.25">
      <c r="B417" s="160"/>
      <c r="D417" s="150" t="s">
        <v>312</v>
      </c>
      <c r="E417" s="161" t="s">
        <v>1</v>
      </c>
      <c r="F417" s="162" t="s">
        <v>3415</v>
      </c>
      <c r="H417" s="163">
        <v>12</v>
      </c>
      <c r="I417" s="164"/>
      <c r="L417" s="160"/>
      <c r="M417" s="165"/>
      <c r="T417" s="166"/>
      <c r="AT417" s="161" t="s">
        <v>312</v>
      </c>
      <c r="AU417" s="161" t="s">
        <v>89</v>
      </c>
      <c r="AV417" s="12" t="s">
        <v>89</v>
      </c>
      <c r="AW417" s="12" t="s">
        <v>35</v>
      </c>
      <c r="AX417" s="12" t="s">
        <v>86</v>
      </c>
      <c r="AY417" s="161" t="s">
        <v>151</v>
      </c>
    </row>
    <row r="418" spans="2:65" s="1" customFormat="1" ht="16.5" customHeight="1">
      <c r="B418" s="136"/>
      <c r="C418" s="174" t="s">
        <v>997</v>
      </c>
      <c r="D418" s="174" t="s">
        <v>374</v>
      </c>
      <c r="E418" s="175" t="s">
        <v>3416</v>
      </c>
      <c r="F418" s="176" t="s">
        <v>3417</v>
      </c>
      <c r="G418" s="177" t="s">
        <v>349</v>
      </c>
      <c r="H418" s="178">
        <v>12.24</v>
      </c>
      <c r="I418" s="179"/>
      <c r="J418" s="180">
        <f>ROUND(I418*H418,2)</f>
        <v>0</v>
      </c>
      <c r="K418" s="176" t="s">
        <v>310</v>
      </c>
      <c r="L418" s="181"/>
      <c r="M418" s="182" t="s">
        <v>1</v>
      </c>
      <c r="N418" s="183" t="s">
        <v>44</v>
      </c>
      <c r="P418" s="146">
        <f>O418*H418</f>
        <v>0</v>
      </c>
      <c r="Q418" s="146">
        <v>2.58E-2</v>
      </c>
      <c r="R418" s="146">
        <f>Q418*H418</f>
        <v>0.31579200000000002</v>
      </c>
      <c r="S418" s="146">
        <v>0</v>
      </c>
      <c r="T418" s="147">
        <f>S418*H418</f>
        <v>0</v>
      </c>
      <c r="AR418" s="148" t="s">
        <v>183</v>
      </c>
      <c r="AT418" s="148" t="s">
        <v>374</v>
      </c>
      <c r="AU418" s="148" t="s">
        <v>89</v>
      </c>
      <c r="AY418" s="16" t="s">
        <v>151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6" t="s">
        <v>86</v>
      </c>
      <c r="BK418" s="149">
        <f>ROUND(I418*H418,2)</f>
        <v>0</v>
      </c>
      <c r="BL418" s="16" t="s">
        <v>158</v>
      </c>
      <c r="BM418" s="148" t="s">
        <v>3418</v>
      </c>
    </row>
    <row r="419" spans="2:65" s="12" customFormat="1" ht="11.25">
      <c r="B419" s="160"/>
      <c r="D419" s="150" t="s">
        <v>312</v>
      </c>
      <c r="F419" s="162" t="s">
        <v>3419</v>
      </c>
      <c r="H419" s="163">
        <v>12.24</v>
      </c>
      <c r="I419" s="164"/>
      <c r="L419" s="160"/>
      <c r="M419" s="165"/>
      <c r="T419" s="166"/>
      <c r="AT419" s="161" t="s">
        <v>312</v>
      </c>
      <c r="AU419" s="161" t="s">
        <v>89</v>
      </c>
      <c r="AV419" s="12" t="s">
        <v>89</v>
      </c>
      <c r="AW419" s="12" t="s">
        <v>3</v>
      </c>
      <c r="AX419" s="12" t="s">
        <v>86</v>
      </c>
      <c r="AY419" s="161" t="s">
        <v>151</v>
      </c>
    </row>
    <row r="420" spans="2:65" s="1" customFormat="1" ht="16.5" customHeight="1">
      <c r="B420" s="136"/>
      <c r="C420" s="137" t="s">
        <v>1002</v>
      </c>
      <c r="D420" s="137" t="s">
        <v>154</v>
      </c>
      <c r="E420" s="138" t="s">
        <v>768</v>
      </c>
      <c r="F420" s="139" t="s">
        <v>769</v>
      </c>
      <c r="G420" s="140" t="s">
        <v>363</v>
      </c>
      <c r="H420" s="141">
        <v>242.5</v>
      </c>
      <c r="I420" s="142"/>
      <c r="J420" s="143">
        <f>ROUND(I420*H420,2)</f>
        <v>0</v>
      </c>
      <c r="K420" s="139" t="s">
        <v>310</v>
      </c>
      <c r="L420" s="32"/>
      <c r="M420" s="144" t="s">
        <v>1</v>
      </c>
      <c r="N420" s="145" t="s">
        <v>44</v>
      </c>
      <c r="P420" s="146">
        <f>O420*H420</f>
        <v>0</v>
      </c>
      <c r="Q420" s="146">
        <v>6.3000000000000003E-4</v>
      </c>
      <c r="R420" s="146">
        <f>Q420*H420</f>
        <v>0.15277499999999999</v>
      </c>
      <c r="S420" s="146">
        <v>0</v>
      </c>
      <c r="T420" s="147">
        <f>S420*H420</f>
        <v>0</v>
      </c>
      <c r="AR420" s="148" t="s">
        <v>158</v>
      </c>
      <c r="AT420" s="148" t="s">
        <v>154</v>
      </c>
      <c r="AU420" s="148" t="s">
        <v>89</v>
      </c>
      <c r="AY420" s="16" t="s">
        <v>151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6" t="s">
        <v>86</v>
      </c>
      <c r="BK420" s="149">
        <f>ROUND(I420*H420,2)</f>
        <v>0</v>
      </c>
      <c r="BL420" s="16" t="s">
        <v>158</v>
      </c>
      <c r="BM420" s="148" t="s">
        <v>3420</v>
      </c>
    </row>
    <row r="421" spans="2:65" s="12" customFormat="1" ht="11.25">
      <c r="B421" s="160"/>
      <c r="D421" s="150" t="s">
        <v>312</v>
      </c>
      <c r="E421" s="161" t="s">
        <v>1</v>
      </c>
      <c r="F421" s="162" t="s">
        <v>3421</v>
      </c>
      <c r="H421" s="163">
        <v>157</v>
      </c>
      <c r="I421" s="164"/>
      <c r="L421" s="160"/>
      <c r="M421" s="165"/>
      <c r="T421" s="166"/>
      <c r="AT421" s="161" t="s">
        <v>312</v>
      </c>
      <c r="AU421" s="161" t="s">
        <v>89</v>
      </c>
      <c r="AV421" s="12" t="s">
        <v>89</v>
      </c>
      <c r="AW421" s="12" t="s">
        <v>35</v>
      </c>
      <c r="AX421" s="12" t="s">
        <v>79</v>
      </c>
      <c r="AY421" s="161" t="s">
        <v>151</v>
      </c>
    </row>
    <row r="422" spans="2:65" s="12" customFormat="1" ht="11.25">
      <c r="B422" s="160"/>
      <c r="D422" s="150" t="s">
        <v>312</v>
      </c>
      <c r="E422" s="161" t="s">
        <v>1</v>
      </c>
      <c r="F422" s="162" t="s">
        <v>3422</v>
      </c>
      <c r="H422" s="163">
        <v>85.5</v>
      </c>
      <c r="I422" s="164"/>
      <c r="L422" s="160"/>
      <c r="M422" s="165"/>
      <c r="T422" s="166"/>
      <c r="AT422" s="161" t="s">
        <v>312</v>
      </c>
      <c r="AU422" s="161" t="s">
        <v>89</v>
      </c>
      <c r="AV422" s="12" t="s">
        <v>89</v>
      </c>
      <c r="AW422" s="12" t="s">
        <v>35</v>
      </c>
      <c r="AX422" s="12" t="s">
        <v>79</v>
      </c>
      <c r="AY422" s="161" t="s">
        <v>151</v>
      </c>
    </row>
    <row r="423" spans="2:65" s="13" customFormat="1" ht="11.25">
      <c r="B423" s="167"/>
      <c r="D423" s="150" t="s">
        <v>312</v>
      </c>
      <c r="E423" s="168" t="s">
        <v>1</v>
      </c>
      <c r="F423" s="169" t="s">
        <v>320</v>
      </c>
      <c r="H423" s="170">
        <v>242.5</v>
      </c>
      <c r="I423" s="171"/>
      <c r="L423" s="167"/>
      <c r="M423" s="172"/>
      <c r="T423" s="173"/>
      <c r="AT423" s="168" t="s">
        <v>312</v>
      </c>
      <c r="AU423" s="168" t="s">
        <v>89</v>
      </c>
      <c r="AV423" s="13" t="s">
        <v>158</v>
      </c>
      <c r="AW423" s="13" t="s">
        <v>35</v>
      </c>
      <c r="AX423" s="13" t="s">
        <v>86</v>
      </c>
      <c r="AY423" s="168" t="s">
        <v>151</v>
      </c>
    </row>
    <row r="424" spans="2:65" s="1" customFormat="1" ht="16.5" customHeight="1">
      <c r="B424" s="136"/>
      <c r="C424" s="137" t="s">
        <v>1007</v>
      </c>
      <c r="D424" s="137" t="s">
        <v>154</v>
      </c>
      <c r="E424" s="138" t="s">
        <v>3423</v>
      </c>
      <c r="F424" s="139" t="s">
        <v>3424</v>
      </c>
      <c r="G424" s="140" t="s">
        <v>349</v>
      </c>
      <c r="H424" s="141">
        <v>103</v>
      </c>
      <c r="I424" s="142"/>
      <c r="J424" s="143">
        <f>ROUND(I424*H424,2)</f>
        <v>0</v>
      </c>
      <c r="K424" s="139" t="s">
        <v>310</v>
      </c>
      <c r="L424" s="32"/>
      <c r="M424" s="144" t="s">
        <v>1</v>
      </c>
      <c r="N424" s="145" t="s">
        <v>44</v>
      </c>
      <c r="P424" s="146">
        <f>O424*H424</f>
        <v>0</v>
      </c>
      <c r="Q424" s="146">
        <v>0.13095999999999999</v>
      </c>
      <c r="R424" s="146">
        <f>Q424*H424</f>
        <v>13.48888</v>
      </c>
      <c r="S424" s="146">
        <v>0</v>
      </c>
      <c r="T424" s="147">
        <f>S424*H424</f>
        <v>0</v>
      </c>
      <c r="AR424" s="148" t="s">
        <v>158</v>
      </c>
      <c r="AT424" s="148" t="s">
        <v>154</v>
      </c>
      <c r="AU424" s="148" t="s">
        <v>89</v>
      </c>
      <c r="AY424" s="16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6" t="s">
        <v>86</v>
      </c>
      <c r="BK424" s="149">
        <f>ROUND(I424*H424,2)</f>
        <v>0</v>
      </c>
      <c r="BL424" s="16" t="s">
        <v>158</v>
      </c>
      <c r="BM424" s="148" t="s">
        <v>3425</v>
      </c>
    </row>
    <row r="425" spans="2:65" s="1" customFormat="1" ht="19.5">
      <c r="B425" s="32"/>
      <c r="D425" s="150" t="s">
        <v>167</v>
      </c>
      <c r="F425" s="151" t="s">
        <v>3426</v>
      </c>
      <c r="I425" s="152"/>
      <c r="L425" s="32"/>
      <c r="M425" s="153"/>
      <c r="T425" s="56"/>
      <c r="AT425" s="16" t="s">
        <v>167</v>
      </c>
      <c r="AU425" s="16" t="s">
        <v>89</v>
      </c>
    </row>
    <row r="426" spans="2:65" s="1" customFormat="1" ht="16.5" customHeight="1">
      <c r="B426" s="136"/>
      <c r="C426" s="174" t="s">
        <v>1012</v>
      </c>
      <c r="D426" s="174" t="s">
        <v>374</v>
      </c>
      <c r="E426" s="175" t="s">
        <v>3427</v>
      </c>
      <c r="F426" s="176" t="s">
        <v>3428</v>
      </c>
      <c r="G426" s="177" t="s">
        <v>354</v>
      </c>
      <c r="H426" s="178">
        <v>315</v>
      </c>
      <c r="I426" s="179"/>
      <c r="J426" s="180">
        <f>ROUND(I426*H426,2)</f>
        <v>0</v>
      </c>
      <c r="K426" s="176" t="s">
        <v>1</v>
      </c>
      <c r="L426" s="181"/>
      <c r="M426" s="182" t="s">
        <v>1</v>
      </c>
      <c r="N426" s="183" t="s">
        <v>44</v>
      </c>
      <c r="P426" s="146">
        <f>O426*H426</f>
        <v>0</v>
      </c>
      <c r="Q426" s="146">
        <v>0.13400000000000001</v>
      </c>
      <c r="R426" s="146">
        <f>Q426*H426</f>
        <v>42.21</v>
      </c>
      <c r="S426" s="146">
        <v>0</v>
      </c>
      <c r="T426" s="147">
        <f>S426*H426</f>
        <v>0</v>
      </c>
      <c r="AR426" s="148" t="s">
        <v>183</v>
      </c>
      <c r="AT426" s="148" t="s">
        <v>374</v>
      </c>
      <c r="AU426" s="148" t="s">
        <v>89</v>
      </c>
      <c r="AY426" s="16" t="s">
        <v>151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6" t="s">
        <v>86</v>
      </c>
      <c r="BK426" s="149">
        <f>ROUND(I426*H426,2)</f>
        <v>0</v>
      </c>
      <c r="BL426" s="16" t="s">
        <v>158</v>
      </c>
      <c r="BM426" s="148" t="s">
        <v>3429</v>
      </c>
    </row>
    <row r="427" spans="2:65" s="1" customFormat="1" ht="21.75" customHeight="1">
      <c r="B427" s="136"/>
      <c r="C427" s="137" t="s">
        <v>1016</v>
      </c>
      <c r="D427" s="137" t="s">
        <v>154</v>
      </c>
      <c r="E427" s="138" t="s">
        <v>797</v>
      </c>
      <c r="F427" s="139" t="s">
        <v>798</v>
      </c>
      <c r="G427" s="140" t="s">
        <v>363</v>
      </c>
      <c r="H427" s="141">
        <v>305</v>
      </c>
      <c r="I427" s="142"/>
      <c r="J427" s="143">
        <f>ROUND(I427*H427,2)</f>
        <v>0</v>
      </c>
      <c r="K427" s="139" t="s">
        <v>310</v>
      </c>
      <c r="L427" s="32"/>
      <c r="M427" s="144" t="s">
        <v>1</v>
      </c>
      <c r="N427" s="145" t="s">
        <v>44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158</v>
      </c>
      <c r="AT427" s="148" t="s">
        <v>154</v>
      </c>
      <c r="AU427" s="148" t="s">
        <v>89</v>
      </c>
      <c r="AY427" s="16" t="s">
        <v>151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6" t="s">
        <v>86</v>
      </c>
      <c r="BK427" s="149">
        <f>ROUND(I427*H427,2)</f>
        <v>0</v>
      </c>
      <c r="BL427" s="16" t="s">
        <v>158</v>
      </c>
      <c r="BM427" s="148" t="s">
        <v>3430</v>
      </c>
    </row>
    <row r="428" spans="2:65" s="1" customFormat="1" ht="19.5">
      <c r="B428" s="32"/>
      <c r="D428" s="150" t="s">
        <v>167</v>
      </c>
      <c r="F428" s="151" t="s">
        <v>3431</v>
      </c>
      <c r="I428" s="152"/>
      <c r="L428" s="32"/>
      <c r="M428" s="153"/>
      <c r="T428" s="56"/>
      <c r="AT428" s="16" t="s">
        <v>167</v>
      </c>
      <c r="AU428" s="16" t="s">
        <v>89</v>
      </c>
    </row>
    <row r="429" spans="2:65" s="1" customFormat="1" ht="21.75" customHeight="1">
      <c r="B429" s="136"/>
      <c r="C429" s="137" t="s">
        <v>1021</v>
      </c>
      <c r="D429" s="137" t="s">
        <v>154</v>
      </c>
      <c r="E429" s="138" t="s">
        <v>802</v>
      </c>
      <c r="F429" s="139" t="s">
        <v>803</v>
      </c>
      <c r="G429" s="140" t="s">
        <v>363</v>
      </c>
      <c r="H429" s="141">
        <v>9150</v>
      </c>
      <c r="I429" s="142"/>
      <c r="J429" s="143">
        <f>ROUND(I429*H429,2)</f>
        <v>0</v>
      </c>
      <c r="K429" s="139" t="s">
        <v>310</v>
      </c>
      <c r="L429" s="32"/>
      <c r="M429" s="144" t="s">
        <v>1</v>
      </c>
      <c r="N429" s="145" t="s">
        <v>44</v>
      </c>
      <c r="P429" s="146">
        <f>O429*H429</f>
        <v>0</v>
      </c>
      <c r="Q429" s="146">
        <v>0</v>
      </c>
      <c r="R429" s="146">
        <f>Q429*H429</f>
        <v>0</v>
      </c>
      <c r="S429" s="146">
        <v>0</v>
      </c>
      <c r="T429" s="147">
        <f>S429*H429</f>
        <v>0</v>
      </c>
      <c r="AR429" s="148" t="s">
        <v>158</v>
      </c>
      <c r="AT429" s="148" t="s">
        <v>154</v>
      </c>
      <c r="AU429" s="148" t="s">
        <v>89</v>
      </c>
      <c r="AY429" s="16" t="s">
        <v>151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6" t="s">
        <v>86</v>
      </c>
      <c r="BK429" s="149">
        <f>ROUND(I429*H429,2)</f>
        <v>0</v>
      </c>
      <c r="BL429" s="16" t="s">
        <v>158</v>
      </c>
      <c r="BM429" s="148" t="s">
        <v>3432</v>
      </c>
    </row>
    <row r="430" spans="2:65" s="12" customFormat="1" ht="11.25">
      <c r="B430" s="160"/>
      <c r="D430" s="150" t="s">
        <v>312</v>
      </c>
      <c r="E430" s="161" t="s">
        <v>1</v>
      </c>
      <c r="F430" s="162" t="s">
        <v>3433</v>
      </c>
      <c r="H430" s="163">
        <v>9150</v>
      </c>
      <c r="I430" s="164"/>
      <c r="L430" s="160"/>
      <c r="M430" s="165"/>
      <c r="T430" s="166"/>
      <c r="AT430" s="161" t="s">
        <v>312</v>
      </c>
      <c r="AU430" s="161" t="s">
        <v>89</v>
      </c>
      <c r="AV430" s="12" t="s">
        <v>89</v>
      </c>
      <c r="AW430" s="12" t="s">
        <v>35</v>
      </c>
      <c r="AX430" s="12" t="s">
        <v>86</v>
      </c>
      <c r="AY430" s="161" t="s">
        <v>151</v>
      </c>
    </row>
    <row r="431" spans="2:65" s="1" customFormat="1" ht="21.75" customHeight="1">
      <c r="B431" s="136"/>
      <c r="C431" s="137" t="s">
        <v>1026</v>
      </c>
      <c r="D431" s="137" t="s">
        <v>154</v>
      </c>
      <c r="E431" s="138" t="s">
        <v>807</v>
      </c>
      <c r="F431" s="139" t="s">
        <v>808</v>
      </c>
      <c r="G431" s="140" t="s">
        <v>363</v>
      </c>
      <c r="H431" s="141">
        <v>305</v>
      </c>
      <c r="I431" s="142"/>
      <c r="J431" s="143">
        <f>ROUND(I431*H431,2)</f>
        <v>0</v>
      </c>
      <c r="K431" s="139" t="s">
        <v>310</v>
      </c>
      <c r="L431" s="32"/>
      <c r="M431" s="144" t="s">
        <v>1</v>
      </c>
      <c r="N431" s="145" t="s">
        <v>44</v>
      </c>
      <c r="P431" s="146">
        <f>O431*H431</f>
        <v>0</v>
      </c>
      <c r="Q431" s="146">
        <v>0</v>
      </c>
      <c r="R431" s="146">
        <f>Q431*H431</f>
        <v>0</v>
      </c>
      <c r="S431" s="146">
        <v>0</v>
      </c>
      <c r="T431" s="147">
        <f>S431*H431</f>
        <v>0</v>
      </c>
      <c r="AR431" s="148" t="s">
        <v>158</v>
      </c>
      <c r="AT431" s="148" t="s">
        <v>154</v>
      </c>
      <c r="AU431" s="148" t="s">
        <v>89</v>
      </c>
      <c r="AY431" s="16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6" t="s">
        <v>86</v>
      </c>
      <c r="BK431" s="149">
        <f>ROUND(I431*H431,2)</f>
        <v>0</v>
      </c>
      <c r="BL431" s="16" t="s">
        <v>158</v>
      </c>
      <c r="BM431" s="148" t="s">
        <v>3434</v>
      </c>
    </row>
    <row r="432" spans="2:65" s="1" customFormat="1" ht="16.5" customHeight="1">
      <c r="B432" s="136"/>
      <c r="C432" s="137" t="s">
        <v>1030</v>
      </c>
      <c r="D432" s="137" t="s">
        <v>154</v>
      </c>
      <c r="E432" s="138" t="s">
        <v>825</v>
      </c>
      <c r="F432" s="139" t="s">
        <v>826</v>
      </c>
      <c r="G432" s="140" t="s">
        <v>1</v>
      </c>
      <c r="H432" s="141">
        <v>83</v>
      </c>
      <c r="I432" s="142"/>
      <c r="J432" s="143">
        <f>ROUND(I432*H432,2)</f>
        <v>0</v>
      </c>
      <c r="K432" s="139" t="s">
        <v>1</v>
      </c>
      <c r="L432" s="32"/>
      <c r="M432" s="144" t="s">
        <v>1</v>
      </c>
      <c r="N432" s="145" t="s">
        <v>44</v>
      </c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AR432" s="148" t="s">
        <v>158</v>
      </c>
      <c r="AT432" s="148" t="s">
        <v>154</v>
      </c>
      <c r="AU432" s="148" t="s">
        <v>89</v>
      </c>
      <c r="AY432" s="16" t="s">
        <v>151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6" t="s">
        <v>86</v>
      </c>
      <c r="BK432" s="149">
        <f>ROUND(I432*H432,2)</f>
        <v>0</v>
      </c>
      <c r="BL432" s="16" t="s">
        <v>158</v>
      </c>
      <c r="BM432" s="148" t="s">
        <v>3435</v>
      </c>
    </row>
    <row r="433" spans="2:65" s="12" customFormat="1" ht="11.25">
      <c r="B433" s="160"/>
      <c r="D433" s="150" t="s">
        <v>312</v>
      </c>
      <c r="E433" s="161" t="s">
        <v>1</v>
      </c>
      <c r="F433" s="162" t="s">
        <v>3436</v>
      </c>
      <c r="H433" s="163">
        <v>83</v>
      </c>
      <c r="I433" s="164"/>
      <c r="L433" s="160"/>
      <c r="M433" s="165"/>
      <c r="T433" s="166"/>
      <c r="AT433" s="161" t="s">
        <v>312</v>
      </c>
      <c r="AU433" s="161" t="s">
        <v>89</v>
      </c>
      <c r="AV433" s="12" t="s">
        <v>89</v>
      </c>
      <c r="AW433" s="12" t="s">
        <v>35</v>
      </c>
      <c r="AX433" s="12" t="s">
        <v>86</v>
      </c>
      <c r="AY433" s="161" t="s">
        <v>151</v>
      </c>
    </row>
    <row r="434" spans="2:65" s="1" customFormat="1" ht="16.5" customHeight="1">
      <c r="B434" s="136"/>
      <c r="C434" s="137" t="s">
        <v>1035</v>
      </c>
      <c r="D434" s="137" t="s">
        <v>154</v>
      </c>
      <c r="E434" s="138" t="s">
        <v>2456</v>
      </c>
      <c r="F434" s="139" t="s">
        <v>2457</v>
      </c>
      <c r="G434" s="140" t="s">
        <v>349</v>
      </c>
      <c r="H434" s="141">
        <v>220</v>
      </c>
      <c r="I434" s="142"/>
      <c r="J434" s="143">
        <f>ROUND(I434*H434,2)</f>
        <v>0</v>
      </c>
      <c r="K434" s="139" t="s">
        <v>310</v>
      </c>
      <c r="L434" s="32"/>
      <c r="M434" s="144" t="s">
        <v>1</v>
      </c>
      <c r="N434" s="145" t="s">
        <v>44</v>
      </c>
      <c r="P434" s="146">
        <f>O434*H434</f>
        <v>0</v>
      </c>
      <c r="Q434" s="146">
        <v>2E-3</v>
      </c>
      <c r="R434" s="146">
        <f>Q434*H434</f>
        <v>0.44</v>
      </c>
      <c r="S434" s="146">
        <v>0</v>
      </c>
      <c r="T434" s="147">
        <f>S434*H434</f>
        <v>0</v>
      </c>
      <c r="AR434" s="148" t="s">
        <v>158</v>
      </c>
      <c r="AT434" s="148" t="s">
        <v>154</v>
      </c>
      <c r="AU434" s="148" t="s">
        <v>89</v>
      </c>
      <c r="AY434" s="16" t="s">
        <v>151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6" t="s">
        <v>86</v>
      </c>
      <c r="BK434" s="149">
        <f>ROUND(I434*H434,2)</f>
        <v>0</v>
      </c>
      <c r="BL434" s="16" t="s">
        <v>158</v>
      </c>
      <c r="BM434" s="148" t="s">
        <v>3437</v>
      </c>
    </row>
    <row r="435" spans="2:65" s="12" customFormat="1" ht="11.25">
      <c r="B435" s="160"/>
      <c r="D435" s="150" t="s">
        <v>312</v>
      </c>
      <c r="E435" s="161" t="s">
        <v>1</v>
      </c>
      <c r="F435" s="162" t="s">
        <v>3438</v>
      </c>
      <c r="H435" s="163">
        <v>220</v>
      </c>
      <c r="I435" s="164"/>
      <c r="L435" s="160"/>
      <c r="M435" s="165"/>
      <c r="T435" s="166"/>
      <c r="AT435" s="161" t="s">
        <v>312</v>
      </c>
      <c r="AU435" s="161" t="s">
        <v>89</v>
      </c>
      <c r="AV435" s="12" t="s">
        <v>89</v>
      </c>
      <c r="AW435" s="12" t="s">
        <v>35</v>
      </c>
      <c r="AX435" s="12" t="s">
        <v>86</v>
      </c>
      <c r="AY435" s="161" t="s">
        <v>151</v>
      </c>
    </row>
    <row r="436" spans="2:65" s="1" customFormat="1" ht="16.5" customHeight="1">
      <c r="B436" s="136"/>
      <c r="C436" s="137" t="s">
        <v>1040</v>
      </c>
      <c r="D436" s="137" t="s">
        <v>154</v>
      </c>
      <c r="E436" s="138" t="s">
        <v>830</v>
      </c>
      <c r="F436" s="139" t="s">
        <v>831</v>
      </c>
      <c r="G436" s="140" t="s">
        <v>309</v>
      </c>
      <c r="H436" s="141">
        <v>99</v>
      </c>
      <c r="I436" s="142"/>
      <c r="J436" s="143">
        <f>ROUND(I436*H436,2)</f>
        <v>0</v>
      </c>
      <c r="K436" s="139" t="s">
        <v>310</v>
      </c>
      <c r="L436" s="32"/>
      <c r="M436" s="144" t="s">
        <v>1</v>
      </c>
      <c r="N436" s="145" t="s">
        <v>44</v>
      </c>
      <c r="P436" s="146">
        <f>O436*H436</f>
        <v>0</v>
      </c>
      <c r="Q436" s="146">
        <v>0</v>
      </c>
      <c r="R436" s="146">
        <f>Q436*H436</f>
        <v>0</v>
      </c>
      <c r="S436" s="146">
        <v>2.85</v>
      </c>
      <c r="T436" s="147">
        <f>S436*H436</f>
        <v>282.15000000000003</v>
      </c>
      <c r="AR436" s="148" t="s">
        <v>158</v>
      </c>
      <c r="AT436" s="148" t="s">
        <v>154</v>
      </c>
      <c r="AU436" s="148" t="s">
        <v>89</v>
      </c>
      <c r="AY436" s="16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6" t="s">
        <v>86</v>
      </c>
      <c r="BK436" s="149">
        <f>ROUND(I436*H436,2)</f>
        <v>0</v>
      </c>
      <c r="BL436" s="16" t="s">
        <v>158</v>
      </c>
      <c r="BM436" s="148" t="s">
        <v>3439</v>
      </c>
    </row>
    <row r="437" spans="2:65" s="12" customFormat="1" ht="11.25">
      <c r="B437" s="160"/>
      <c r="D437" s="150" t="s">
        <v>312</v>
      </c>
      <c r="E437" s="161" t="s">
        <v>1</v>
      </c>
      <c r="F437" s="162" t="s">
        <v>3440</v>
      </c>
      <c r="H437" s="163">
        <v>99</v>
      </c>
      <c r="I437" s="164"/>
      <c r="L437" s="160"/>
      <c r="M437" s="165"/>
      <c r="T437" s="166"/>
      <c r="AT437" s="161" t="s">
        <v>312</v>
      </c>
      <c r="AU437" s="161" t="s">
        <v>89</v>
      </c>
      <c r="AV437" s="12" t="s">
        <v>89</v>
      </c>
      <c r="AW437" s="12" t="s">
        <v>35</v>
      </c>
      <c r="AX437" s="12" t="s">
        <v>86</v>
      </c>
      <c r="AY437" s="161" t="s">
        <v>151</v>
      </c>
    </row>
    <row r="438" spans="2:65" s="1" customFormat="1" ht="16.5" customHeight="1">
      <c r="B438" s="136"/>
      <c r="C438" s="137" t="s">
        <v>1045</v>
      </c>
      <c r="D438" s="137" t="s">
        <v>154</v>
      </c>
      <c r="E438" s="138" t="s">
        <v>3441</v>
      </c>
      <c r="F438" s="139" t="s">
        <v>3442</v>
      </c>
      <c r="G438" s="140" t="s">
        <v>349</v>
      </c>
      <c r="H438" s="141">
        <v>40</v>
      </c>
      <c r="I438" s="142"/>
      <c r="J438" s="143">
        <f>ROUND(I438*H438,2)</f>
        <v>0</v>
      </c>
      <c r="K438" s="139" t="s">
        <v>310</v>
      </c>
      <c r="L438" s="32"/>
      <c r="M438" s="144" t="s">
        <v>1</v>
      </c>
      <c r="N438" s="145" t="s">
        <v>44</v>
      </c>
      <c r="P438" s="146">
        <f>O438*H438</f>
        <v>0</v>
      </c>
      <c r="Q438" s="146">
        <v>0</v>
      </c>
      <c r="R438" s="146">
        <f>Q438*H438</f>
        <v>0</v>
      </c>
      <c r="S438" s="146">
        <v>5.5E-2</v>
      </c>
      <c r="T438" s="147">
        <f>S438*H438</f>
        <v>2.2000000000000002</v>
      </c>
      <c r="AR438" s="148" t="s">
        <v>158</v>
      </c>
      <c r="AT438" s="148" t="s">
        <v>154</v>
      </c>
      <c r="AU438" s="148" t="s">
        <v>89</v>
      </c>
      <c r="AY438" s="16" t="s">
        <v>151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6" t="s">
        <v>86</v>
      </c>
      <c r="BK438" s="149">
        <f>ROUND(I438*H438,2)</f>
        <v>0</v>
      </c>
      <c r="BL438" s="16" t="s">
        <v>158</v>
      </c>
      <c r="BM438" s="148" t="s">
        <v>3443</v>
      </c>
    </row>
    <row r="439" spans="2:65" s="12" customFormat="1" ht="11.25">
      <c r="B439" s="160"/>
      <c r="D439" s="150" t="s">
        <v>312</v>
      </c>
      <c r="E439" s="161" t="s">
        <v>1</v>
      </c>
      <c r="F439" s="162" t="s">
        <v>3444</v>
      </c>
      <c r="H439" s="163">
        <v>40</v>
      </c>
      <c r="I439" s="164"/>
      <c r="L439" s="160"/>
      <c r="M439" s="165"/>
      <c r="T439" s="166"/>
      <c r="AT439" s="161" t="s">
        <v>312</v>
      </c>
      <c r="AU439" s="161" t="s">
        <v>89</v>
      </c>
      <c r="AV439" s="12" t="s">
        <v>89</v>
      </c>
      <c r="AW439" s="12" t="s">
        <v>35</v>
      </c>
      <c r="AX439" s="12" t="s">
        <v>86</v>
      </c>
      <c r="AY439" s="161" t="s">
        <v>151</v>
      </c>
    </row>
    <row r="440" spans="2:65" s="1" customFormat="1" ht="16.5" customHeight="1">
      <c r="B440" s="136"/>
      <c r="C440" s="137" t="s">
        <v>1053</v>
      </c>
      <c r="D440" s="137" t="s">
        <v>154</v>
      </c>
      <c r="E440" s="138" t="s">
        <v>1916</v>
      </c>
      <c r="F440" s="139" t="s">
        <v>1917</v>
      </c>
      <c r="G440" s="140" t="s">
        <v>354</v>
      </c>
      <c r="H440" s="141">
        <v>60.533000000000001</v>
      </c>
      <c r="I440" s="142"/>
      <c r="J440" s="143">
        <f>ROUND(I440*H440,2)</f>
        <v>0</v>
      </c>
      <c r="K440" s="139" t="s">
        <v>310</v>
      </c>
      <c r="L440" s="32"/>
      <c r="M440" s="144" t="s">
        <v>1</v>
      </c>
      <c r="N440" s="145" t="s">
        <v>44</v>
      </c>
      <c r="P440" s="146">
        <f>O440*H440</f>
        <v>0</v>
      </c>
      <c r="Q440" s="146">
        <v>0</v>
      </c>
      <c r="R440" s="146">
        <f>Q440*H440</f>
        <v>0</v>
      </c>
      <c r="S440" s="146">
        <v>0.16500000000000001</v>
      </c>
      <c r="T440" s="147">
        <f>S440*H440</f>
        <v>9.9879449999999999</v>
      </c>
      <c r="AR440" s="148" t="s">
        <v>158</v>
      </c>
      <c r="AT440" s="148" t="s">
        <v>154</v>
      </c>
      <c r="AU440" s="148" t="s">
        <v>89</v>
      </c>
      <c r="AY440" s="16" t="s">
        <v>151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6" t="s">
        <v>86</v>
      </c>
      <c r="BK440" s="149">
        <f>ROUND(I440*H440,2)</f>
        <v>0</v>
      </c>
      <c r="BL440" s="16" t="s">
        <v>158</v>
      </c>
      <c r="BM440" s="148" t="s">
        <v>3445</v>
      </c>
    </row>
    <row r="441" spans="2:65" s="12" customFormat="1" ht="11.25">
      <c r="B441" s="160"/>
      <c r="D441" s="150" t="s">
        <v>312</v>
      </c>
      <c r="E441" s="161" t="s">
        <v>1</v>
      </c>
      <c r="F441" s="162" t="s">
        <v>3446</v>
      </c>
      <c r="H441" s="163">
        <v>47.2</v>
      </c>
      <c r="I441" s="164"/>
      <c r="L441" s="160"/>
      <c r="M441" s="165"/>
      <c r="T441" s="166"/>
      <c r="AT441" s="161" t="s">
        <v>312</v>
      </c>
      <c r="AU441" s="161" t="s">
        <v>89</v>
      </c>
      <c r="AV441" s="12" t="s">
        <v>89</v>
      </c>
      <c r="AW441" s="12" t="s">
        <v>35</v>
      </c>
      <c r="AX441" s="12" t="s">
        <v>79</v>
      </c>
      <c r="AY441" s="161" t="s">
        <v>151</v>
      </c>
    </row>
    <row r="442" spans="2:65" s="12" customFormat="1" ht="11.25">
      <c r="B442" s="160"/>
      <c r="D442" s="150" t="s">
        <v>312</v>
      </c>
      <c r="E442" s="161" t="s">
        <v>1</v>
      </c>
      <c r="F442" s="162" t="s">
        <v>3447</v>
      </c>
      <c r="H442" s="163">
        <v>13.333</v>
      </c>
      <c r="I442" s="164"/>
      <c r="L442" s="160"/>
      <c r="M442" s="165"/>
      <c r="T442" s="166"/>
      <c r="AT442" s="161" t="s">
        <v>312</v>
      </c>
      <c r="AU442" s="161" t="s">
        <v>89</v>
      </c>
      <c r="AV442" s="12" t="s">
        <v>89</v>
      </c>
      <c r="AW442" s="12" t="s">
        <v>35</v>
      </c>
      <c r="AX442" s="12" t="s">
        <v>79</v>
      </c>
      <c r="AY442" s="161" t="s">
        <v>151</v>
      </c>
    </row>
    <row r="443" spans="2:65" s="13" customFormat="1" ht="11.25">
      <c r="B443" s="167"/>
      <c r="D443" s="150" t="s">
        <v>312</v>
      </c>
      <c r="E443" s="168" t="s">
        <v>1</v>
      </c>
      <c r="F443" s="169" t="s">
        <v>320</v>
      </c>
      <c r="H443" s="170">
        <v>60.533000000000001</v>
      </c>
      <c r="I443" s="171"/>
      <c r="L443" s="167"/>
      <c r="M443" s="172"/>
      <c r="T443" s="173"/>
      <c r="AT443" s="168" t="s">
        <v>312</v>
      </c>
      <c r="AU443" s="168" t="s">
        <v>89</v>
      </c>
      <c r="AV443" s="13" t="s">
        <v>158</v>
      </c>
      <c r="AW443" s="13" t="s">
        <v>35</v>
      </c>
      <c r="AX443" s="13" t="s">
        <v>86</v>
      </c>
      <c r="AY443" s="168" t="s">
        <v>151</v>
      </c>
    </row>
    <row r="444" spans="2:65" s="1" customFormat="1" ht="16.5" customHeight="1">
      <c r="B444" s="136"/>
      <c r="C444" s="137" t="s">
        <v>1058</v>
      </c>
      <c r="D444" s="137" t="s">
        <v>154</v>
      </c>
      <c r="E444" s="138" t="s">
        <v>3448</v>
      </c>
      <c r="F444" s="139" t="s">
        <v>3449</v>
      </c>
      <c r="G444" s="140" t="s">
        <v>349</v>
      </c>
      <c r="H444" s="141">
        <v>118</v>
      </c>
      <c r="I444" s="142"/>
      <c r="J444" s="143">
        <f>ROUND(I444*H444,2)</f>
        <v>0</v>
      </c>
      <c r="K444" s="139" t="s">
        <v>310</v>
      </c>
      <c r="L444" s="32"/>
      <c r="M444" s="144" t="s">
        <v>1</v>
      </c>
      <c r="N444" s="145" t="s">
        <v>44</v>
      </c>
      <c r="P444" s="146">
        <f>O444*H444</f>
        <v>0</v>
      </c>
      <c r="Q444" s="146">
        <v>0</v>
      </c>
      <c r="R444" s="146">
        <f>Q444*H444</f>
        <v>0</v>
      </c>
      <c r="S444" s="146">
        <v>3.48E-3</v>
      </c>
      <c r="T444" s="147">
        <f>S444*H444</f>
        <v>0.41064000000000001</v>
      </c>
      <c r="AR444" s="148" t="s">
        <v>158</v>
      </c>
      <c r="AT444" s="148" t="s">
        <v>154</v>
      </c>
      <c r="AU444" s="148" t="s">
        <v>89</v>
      </c>
      <c r="AY444" s="16" t="s">
        <v>151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6" t="s">
        <v>86</v>
      </c>
      <c r="BK444" s="149">
        <f>ROUND(I444*H444,2)</f>
        <v>0</v>
      </c>
      <c r="BL444" s="16" t="s">
        <v>158</v>
      </c>
      <c r="BM444" s="148" t="s">
        <v>3450</v>
      </c>
    </row>
    <row r="445" spans="2:65" s="12" customFormat="1" ht="11.25">
      <c r="B445" s="160"/>
      <c r="D445" s="150" t="s">
        <v>312</v>
      </c>
      <c r="E445" s="161" t="s">
        <v>1</v>
      </c>
      <c r="F445" s="162" t="s">
        <v>3118</v>
      </c>
      <c r="H445" s="163">
        <v>118</v>
      </c>
      <c r="I445" s="164"/>
      <c r="L445" s="160"/>
      <c r="M445" s="165"/>
      <c r="T445" s="166"/>
      <c r="AT445" s="161" t="s">
        <v>312</v>
      </c>
      <c r="AU445" s="161" t="s">
        <v>89</v>
      </c>
      <c r="AV445" s="12" t="s">
        <v>89</v>
      </c>
      <c r="AW445" s="12" t="s">
        <v>35</v>
      </c>
      <c r="AX445" s="12" t="s">
        <v>86</v>
      </c>
      <c r="AY445" s="161" t="s">
        <v>151</v>
      </c>
    </row>
    <row r="446" spans="2:65" s="1" customFormat="1" ht="16.5" customHeight="1">
      <c r="B446" s="136"/>
      <c r="C446" s="137" t="s">
        <v>1063</v>
      </c>
      <c r="D446" s="137" t="s">
        <v>154</v>
      </c>
      <c r="E446" s="138" t="s">
        <v>3451</v>
      </c>
      <c r="F446" s="139" t="s">
        <v>3452</v>
      </c>
      <c r="G446" s="140" t="s">
        <v>309</v>
      </c>
      <c r="H446" s="141">
        <v>8</v>
      </c>
      <c r="I446" s="142"/>
      <c r="J446" s="143">
        <f>ROUND(I446*H446,2)</f>
        <v>0</v>
      </c>
      <c r="K446" s="139" t="s">
        <v>1</v>
      </c>
      <c r="L446" s="32"/>
      <c r="M446" s="144" t="s">
        <v>1</v>
      </c>
      <c r="N446" s="145" t="s">
        <v>44</v>
      </c>
      <c r="P446" s="146">
        <f>O446*H446</f>
        <v>0</v>
      </c>
      <c r="Q446" s="146">
        <v>0</v>
      </c>
      <c r="R446" s="146">
        <f>Q446*H446</f>
        <v>0</v>
      </c>
      <c r="S446" s="146">
        <v>1.6</v>
      </c>
      <c r="T446" s="147">
        <f>S446*H446</f>
        <v>12.8</v>
      </c>
      <c r="AR446" s="148" t="s">
        <v>158</v>
      </c>
      <c r="AT446" s="148" t="s">
        <v>154</v>
      </c>
      <c r="AU446" s="148" t="s">
        <v>89</v>
      </c>
      <c r="AY446" s="16" t="s">
        <v>151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6" t="s">
        <v>86</v>
      </c>
      <c r="BK446" s="149">
        <f>ROUND(I446*H446,2)</f>
        <v>0</v>
      </c>
      <c r="BL446" s="16" t="s">
        <v>158</v>
      </c>
      <c r="BM446" s="148" t="s">
        <v>3453</v>
      </c>
    </row>
    <row r="447" spans="2:65" s="12" customFormat="1" ht="11.25">
      <c r="B447" s="160"/>
      <c r="D447" s="150" t="s">
        <v>312</v>
      </c>
      <c r="E447" s="161" t="s">
        <v>1</v>
      </c>
      <c r="F447" s="162" t="s">
        <v>3454</v>
      </c>
      <c r="H447" s="163">
        <v>8</v>
      </c>
      <c r="I447" s="164"/>
      <c r="L447" s="160"/>
      <c r="M447" s="165"/>
      <c r="T447" s="166"/>
      <c r="AT447" s="161" t="s">
        <v>312</v>
      </c>
      <c r="AU447" s="161" t="s">
        <v>89</v>
      </c>
      <c r="AV447" s="12" t="s">
        <v>89</v>
      </c>
      <c r="AW447" s="12" t="s">
        <v>35</v>
      </c>
      <c r="AX447" s="12" t="s">
        <v>86</v>
      </c>
      <c r="AY447" s="161" t="s">
        <v>151</v>
      </c>
    </row>
    <row r="448" spans="2:65" s="1" customFormat="1" ht="16.5" customHeight="1">
      <c r="B448" s="136"/>
      <c r="C448" s="137" t="s">
        <v>1067</v>
      </c>
      <c r="D448" s="137" t="s">
        <v>154</v>
      </c>
      <c r="E448" s="138" t="s">
        <v>3455</v>
      </c>
      <c r="F448" s="139" t="s">
        <v>3456</v>
      </c>
      <c r="G448" s="140" t="s">
        <v>354</v>
      </c>
      <c r="H448" s="141">
        <v>1</v>
      </c>
      <c r="I448" s="142"/>
      <c r="J448" s="143">
        <f>ROUND(I448*H448,2)</f>
        <v>0</v>
      </c>
      <c r="K448" s="139" t="s">
        <v>1</v>
      </c>
      <c r="L448" s="32"/>
      <c r="M448" s="144" t="s">
        <v>1</v>
      </c>
      <c r="N448" s="145" t="s">
        <v>44</v>
      </c>
      <c r="P448" s="146">
        <f>O448*H448</f>
        <v>0</v>
      </c>
      <c r="Q448" s="146">
        <v>0.112</v>
      </c>
      <c r="R448" s="146">
        <f>Q448*H448</f>
        <v>0.112</v>
      </c>
      <c r="S448" s="146">
        <v>0</v>
      </c>
      <c r="T448" s="147">
        <f>S448*H448</f>
        <v>0</v>
      </c>
      <c r="AR448" s="148" t="s">
        <v>158</v>
      </c>
      <c r="AT448" s="148" t="s">
        <v>154</v>
      </c>
      <c r="AU448" s="148" t="s">
        <v>89</v>
      </c>
      <c r="AY448" s="16" t="s">
        <v>151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6" t="s">
        <v>86</v>
      </c>
      <c r="BK448" s="149">
        <f>ROUND(I448*H448,2)</f>
        <v>0</v>
      </c>
      <c r="BL448" s="16" t="s">
        <v>158</v>
      </c>
      <c r="BM448" s="148" t="s">
        <v>3457</v>
      </c>
    </row>
    <row r="449" spans="2:65" s="1" customFormat="1" ht="19.5">
      <c r="B449" s="32"/>
      <c r="D449" s="150" t="s">
        <v>167</v>
      </c>
      <c r="F449" s="151" t="s">
        <v>3458</v>
      </c>
      <c r="I449" s="152"/>
      <c r="L449" s="32"/>
      <c r="M449" s="153"/>
      <c r="T449" s="56"/>
      <c r="AT449" s="16" t="s">
        <v>167</v>
      </c>
      <c r="AU449" s="16" t="s">
        <v>89</v>
      </c>
    </row>
    <row r="450" spans="2:65" s="1" customFormat="1" ht="16.5" customHeight="1">
      <c r="B450" s="136"/>
      <c r="C450" s="137" t="s">
        <v>1071</v>
      </c>
      <c r="D450" s="137" t="s">
        <v>154</v>
      </c>
      <c r="E450" s="138" t="s">
        <v>3459</v>
      </c>
      <c r="F450" s="139" t="s">
        <v>3460</v>
      </c>
      <c r="G450" s="140" t="s">
        <v>157</v>
      </c>
      <c r="H450" s="141">
        <v>1</v>
      </c>
      <c r="I450" s="142"/>
      <c r="J450" s="143">
        <f>ROUND(I450*H450,2)</f>
        <v>0</v>
      </c>
      <c r="K450" s="139" t="s">
        <v>1</v>
      </c>
      <c r="L450" s="32"/>
      <c r="M450" s="144" t="s">
        <v>1</v>
      </c>
      <c r="N450" s="145" t="s">
        <v>44</v>
      </c>
      <c r="P450" s="146">
        <f>O450*H450</f>
        <v>0</v>
      </c>
      <c r="Q450" s="146">
        <v>0</v>
      </c>
      <c r="R450" s="146">
        <f>Q450*H450</f>
        <v>0</v>
      </c>
      <c r="S450" s="146">
        <v>7.0629999999999997</v>
      </c>
      <c r="T450" s="147">
        <f>S450*H450</f>
        <v>7.0629999999999997</v>
      </c>
      <c r="AR450" s="148" t="s">
        <v>158</v>
      </c>
      <c r="AT450" s="148" t="s">
        <v>154</v>
      </c>
      <c r="AU450" s="148" t="s">
        <v>89</v>
      </c>
      <c r="AY450" s="16" t="s">
        <v>151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6" t="s">
        <v>86</v>
      </c>
      <c r="BK450" s="149">
        <f>ROUND(I450*H450,2)</f>
        <v>0</v>
      </c>
      <c r="BL450" s="16" t="s">
        <v>158</v>
      </c>
      <c r="BM450" s="148" t="s">
        <v>3461</v>
      </c>
    </row>
    <row r="451" spans="2:65" s="1" customFormat="1" ht="48.75">
      <c r="B451" s="32"/>
      <c r="D451" s="150" t="s">
        <v>167</v>
      </c>
      <c r="F451" s="151" t="s">
        <v>3462</v>
      </c>
      <c r="I451" s="152"/>
      <c r="L451" s="32"/>
      <c r="M451" s="153"/>
      <c r="T451" s="56"/>
      <c r="AT451" s="16" t="s">
        <v>167</v>
      </c>
      <c r="AU451" s="16" t="s">
        <v>89</v>
      </c>
    </row>
    <row r="452" spans="2:65" s="1" customFormat="1" ht="16.5" customHeight="1">
      <c r="B452" s="136"/>
      <c r="C452" s="137" t="s">
        <v>1076</v>
      </c>
      <c r="D452" s="137" t="s">
        <v>154</v>
      </c>
      <c r="E452" s="138" t="s">
        <v>845</v>
      </c>
      <c r="F452" s="139" t="s">
        <v>3463</v>
      </c>
      <c r="G452" s="140" t="s">
        <v>354</v>
      </c>
      <c r="H452" s="141">
        <v>2</v>
      </c>
      <c r="I452" s="142"/>
      <c r="J452" s="143">
        <f>ROUND(I452*H452,2)</f>
        <v>0</v>
      </c>
      <c r="K452" s="139" t="s">
        <v>1</v>
      </c>
      <c r="L452" s="32"/>
      <c r="M452" s="144" t="s">
        <v>1</v>
      </c>
      <c r="N452" s="145" t="s">
        <v>44</v>
      </c>
      <c r="P452" s="146">
        <f>O452*H452</f>
        <v>0</v>
      </c>
      <c r="Q452" s="146">
        <v>0</v>
      </c>
      <c r="R452" s="146">
        <f>Q452*H452</f>
        <v>0</v>
      </c>
      <c r="S452" s="146">
        <v>0</v>
      </c>
      <c r="T452" s="147">
        <f>S452*H452</f>
        <v>0</v>
      </c>
      <c r="AR452" s="148" t="s">
        <v>158</v>
      </c>
      <c r="AT452" s="148" t="s">
        <v>154</v>
      </c>
      <c r="AU452" s="148" t="s">
        <v>89</v>
      </c>
      <c r="AY452" s="16" t="s">
        <v>151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6" t="s">
        <v>86</v>
      </c>
      <c r="BK452" s="149">
        <f>ROUND(I452*H452,2)</f>
        <v>0</v>
      </c>
      <c r="BL452" s="16" t="s">
        <v>158</v>
      </c>
      <c r="BM452" s="148" t="s">
        <v>3464</v>
      </c>
    </row>
    <row r="453" spans="2:65" s="1" customFormat="1" ht="29.25">
      <c r="B453" s="32"/>
      <c r="D453" s="150" t="s">
        <v>167</v>
      </c>
      <c r="F453" s="151" t="s">
        <v>3465</v>
      </c>
      <c r="I453" s="152"/>
      <c r="L453" s="32"/>
      <c r="M453" s="153"/>
      <c r="T453" s="56"/>
      <c r="AT453" s="16" t="s">
        <v>167</v>
      </c>
      <c r="AU453" s="16" t="s">
        <v>89</v>
      </c>
    </row>
    <row r="454" spans="2:65" s="1" customFormat="1" ht="16.5" customHeight="1">
      <c r="B454" s="136"/>
      <c r="C454" s="137" t="s">
        <v>1081</v>
      </c>
      <c r="D454" s="137" t="s">
        <v>154</v>
      </c>
      <c r="E454" s="138" t="s">
        <v>850</v>
      </c>
      <c r="F454" s="139" t="s">
        <v>851</v>
      </c>
      <c r="G454" s="140" t="s">
        <v>349</v>
      </c>
      <c r="H454" s="141">
        <v>41</v>
      </c>
      <c r="I454" s="142"/>
      <c r="J454" s="143">
        <f>ROUND(I454*H454,2)</f>
        <v>0</v>
      </c>
      <c r="K454" s="139" t="s">
        <v>1</v>
      </c>
      <c r="L454" s="32"/>
      <c r="M454" s="144" t="s">
        <v>1</v>
      </c>
      <c r="N454" s="145" t="s">
        <v>44</v>
      </c>
      <c r="P454" s="146">
        <f>O454*H454</f>
        <v>0</v>
      </c>
      <c r="Q454" s="146">
        <v>0</v>
      </c>
      <c r="R454" s="146">
        <f>Q454*H454</f>
        <v>0</v>
      </c>
      <c r="S454" s="146">
        <v>0</v>
      </c>
      <c r="T454" s="147">
        <f>S454*H454</f>
        <v>0</v>
      </c>
      <c r="AR454" s="148" t="s">
        <v>158</v>
      </c>
      <c r="AT454" s="148" t="s">
        <v>154</v>
      </c>
      <c r="AU454" s="148" t="s">
        <v>89</v>
      </c>
      <c r="AY454" s="16" t="s">
        <v>151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6" t="s">
        <v>86</v>
      </c>
      <c r="BK454" s="149">
        <f>ROUND(I454*H454,2)</f>
        <v>0</v>
      </c>
      <c r="BL454" s="16" t="s">
        <v>158</v>
      </c>
      <c r="BM454" s="148" t="s">
        <v>3466</v>
      </c>
    </row>
    <row r="455" spans="2:65" s="12" customFormat="1" ht="11.25">
      <c r="B455" s="160"/>
      <c r="D455" s="150" t="s">
        <v>312</v>
      </c>
      <c r="E455" s="161" t="s">
        <v>1</v>
      </c>
      <c r="F455" s="162" t="s">
        <v>3467</v>
      </c>
      <c r="H455" s="163">
        <v>41</v>
      </c>
      <c r="I455" s="164"/>
      <c r="L455" s="160"/>
      <c r="M455" s="165"/>
      <c r="T455" s="166"/>
      <c r="AT455" s="161" t="s">
        <v>312</v>
      </c>
      <c r="AU455" s="161" t="s">
        <v>89</v>
      </c>
      <c r="AV455" s="12" t="s">
        <v>89</v>
      </c>
      <c r="AW455" s="12" t="s">
        <v>35</v>
      </c>
      <c r="AX455" s="12" t="s">
        <v>86</v>
      </c>
      <c r="AY455" s="161" t="s">
        <v>151</v>
      </c>
    </row>
    <row r="456" spans="2:65" s="11" customFormat="1" ht="22.9" customHeight="1">
      <c r="B456" s="124"/>
      <c r="D456" s="125" t="s">
        <v>78</v>
      </c>
      <c r="E456" s="134" t="s">
        <v>859</v>
      </c>
      <c r="F456" s="134" t="s">
        <v>860</v>
      </c>
      <c r="I456" s="127"/>
      <c r="J456" s="135">
        <f>BK456</f>
        <v>0</v>
      </c>
      <c r="L456" s="124"/>
      <c r="M456" s="129"/>
      <c r="P456" s="130">
        <f>SUM(P457:P463)</f>
        <v>0</v>
      </c>
      <c r="R456" s="130">
        <f>SUM(R457:R463)</f>
        <v>0</v>
      </c>
      <c r="T456" s="131">
        <f>SUM(T457:T463)</f>
        <v>0</v>
      </c>
      <c r="AR456" s="125" t="s">
        <v>86</v>
      </c>
      <c r="AT456" s="132" t="s">
        <v>78</v>
      </c>
      <c r="AU456" s="132" t="s">
        <v>86</v>
      </c>
      <c r="AY456" s="125" t="s">
        <v>151</v>
      </c>
      <c r="BK456" s="133">
        <f>SUM(BK457:BK463)</f>
        <v>0</v>
      </c>
    </row>
    <row r="457" spans="2:65" s="1" customFormat="1" ht="21.75" customHeight="1">
      <c r="B457" s="136"/>
      <c r="C457" s="137" t="s">
        <v>1086</v>
      </c>
      <c r="D457" s="137" t="s">
        <v>154</v>
      </c>
      <c r="E457" s="138" t="s">
        <v>1941</v>
      </c>
      <c r="F457" s="139" t="s">
        <v>1942</v>
      </c>
      <c r="G457" s="140" t="s">
        <v>377</v>
      </c>
      <c r="H457" s="141">
        <v>11.2</v>
      </c>
      <c r="I457" s="142"/>
      <c r="J457" s="143">
        <f t="shared" ref="J457:J462" si="0">ROUND(I457*H457,2)</f>
        <v>0</v>
      </c>
      <c r="K457" s="139" t="s">
        <v>310</v>
      </c>
      <c r="L457" s="32"/>
      <c r="M457" s="144" t="s">
        <v>1</v>
      </c>
      <c r="N457" s="145" t="s">
        <v>44</v>
      </c>
      <c r="P457" s="146">
        <f t="shared" ref="P457:P462" si="1">O457*H457</f>
        <v>0</v>
      </c>
      <c r="Q457" s="146">
        <v>0</v>
      </c>
      <c r="R457" s="146">
        <f t="shared" ref="R457:R462" si="2">Q457*H457</f>
        <v>0</v>
      </c>
      <c r="S457" s="146">
        <v>0</v>
      </c>
      <c r="T457" s="147">
        <f t="shared" ref="T457:T462" si="3">S457*H457</f>
        <v>0</v>
      </c>
      <c r="AR457" s="148" t="s">
        <v>158</v>
      </c>
      <c r="AT457" s="148" t="s">
        <v>154</v>
      </c>
      <c r="AU457" s="148" t="s">
        <v>89</v>
      </c>
      <c r="AY457" s="16" t="s">
        <v>151</v>
      </c>
      <c r="BE457" s="149">
        <f t="shared" ref="BE457:BE462" si="4">IF(N457="základní",J457,0)</f>
        <v>0</v>
      </c>
      <c r="BF457" s="149">
        <f t="shared" ref="BF457:BF462" si="5">IF(N457="snížená",J457,0)</f>
        <v>0</v>
      </c>
      <c r="BG457" s="149">
        <f t="shared" ref="BG457:BG462" si="6">IF(N457="zákl. přenesená",J457,0)</f>
        <v>0</v>
      </c>
      <c r="BH457" s="149">
        <f t="shared" ref="BH457:BH462" si="7">IF(N457="sníž. přenesená",J457,0)</f>
        <v>0</v>
      </c>
      <c r="BI457" s="149">
        <f t="shared" ref="BI457:BI462" si="8">IF(N457="nulová",J457,0)</f>
        <v>0</v>
      </c>
      <c r="BJ457" s="16" t="s">
        <v>86</v>
      </c>
      <c r="BK457" s="149">
        <f t="shared" ref="BK457:BK462" si="9">ROUND(I457*H457,2)</f>
        <v>0</v>
      </c>
      <c r="BL457" s="16" t="s">
        <v>158</v>
      </c>
      <c r="BM457" s="148" t="s">
        <v>3468</v>
      </c>
    </row>
    <row r="458" spans="2:65" s="1" customFormat="1" ht="24.2" customHeight="1">
      <c r="B458" s="136"/>
      <c r="C458" s="137" t="s">
        <v>1090</v>
      </c>
      <c r="D458" s="137" t="s">
        <v>154</v>
      </c>
      <c r="E458" s="138" t="s">
        <v>1402</v>
      </c>
      <c r="F458" s="139" t="s">
        <v>1403</v>
      </c>
      <c r="G458" s="140" t="s">
        <v>377</v>
      </c>
      <c r="H458" s="141">
        <v>34.22</v>
      </c>
      <c r="I458" s="142"/>
      <c r="J458" s="143">
        <f t="shared" si="0"/>
        <v>0</v>
      </c>
      <c r="K458" s="139" t="s">
        <v>310</v>
      </c>
      <c r="L458" s="32"/>
      <c r="M458" s="144" t="s">
        <v>1</v>
      </c>
      <c r="N458" s="145" t="s">
        <v>44</v>
      </c>
      <c r="P458" s="146">
        <f t="shared" si="1"/>
        <v>0</v>
      </c>
      <c r="Q458" s="146">
        <v>0</v>
      </c>
      <c r="R458" s="146">
        <f t="shared" si="2"/>
        <v>0</v>
      </c>
      <c r="S458" s="146">
        <v>0</v>
      </c>
      <c r="T458" s="147">
        <f t="shared" si="3"/>
        <v>0</v>
      </c>
      <c r="AR458" s="148" t="s">
        <v>158</v>
      </c>
      <c r="AT458" s="148" t="s">
        <v>154</v>
      </c>
      <c r="AU458" s="148" t="s">
        <v>89</v>
      </c>
      <c r="AY458" s="16" t="s">
        <v>151</v>
      </c>
      <c r="BE458" s="149">
        <f t="shared" si="4"/>
        <v>0</v>
      </c>
      <c r="BF458" s="149">
        <f t="shared" si="5"/>
        <v>0</v>
      </c>
      <c r="BG458" s="149">
        <f t="shared" si="6"/>
        <v>0</v>
      </c>
      <c r="BH458" s="149">
        <f t="shared" si="7"/>
        <v>0</v>
      </c>
      <c r="BI458" s="149">
        <f t="shared" si="8"/>
        <v>0</v>
      </c>
      <c r="BJ458" s="16" t="s">
        <v>86</v>
      </c>
      <c r="BK458" s="149">
        <f t="shared" si="9"/>
        <v>0</v>
      </c>
      <c r="BL458" s="16" t="s">
        <v>158</v>
      </c>
      <c r="BM458" s="148" t="s">
        <v>3469</v>
      </c>
    </row>
    <row r="459" spans="2:65" s="1" customFormat="1" ht="24.2" customHeight="1">
      <c r="B459" s="136"/>
      <c r="C459" s="137" t="s">
        <v>1094</v>
      </c>
      <c r="D459" s="137" t="s">
        <v>154</v>
      </c>
      <c r="E459" s="138" t="s">
        <v>3470</v>
      </c>
      <c r="F459" s="139" t="s">
        <v>3471</v>
      </c>
      <c r="G459" s="140" t="s">
        <v>377</v>
      </c>
      <c r="H459" s="141">
        <v>319.42099999999999</v>
      </c>
      <c r="I459" s="142"/>
      <c r="J459" s="143">
        <f t="shared" si="0"/>
        <v>0</v>
      </c>
      <c r="K459" s="139" t="s">
        <v>310</v>
      </c>
      <c r="L459" s="32"/>
      <c r="M459" s="144" t="s">
        <v>1</v>
      </c>
      <c r="N459" s="145" t="s">
        <v>44</v>
      </c>
      <c r="P459" s="146">
        <f t="shared" si="1"/>
        <v>0</v>
      </c>
      <c r="Q459" s="146">
        <v>0</v>
      </c>
      <c r="R459" s="146">
        <f t="shared" si="2"/>
        <v>0</v>
      </c>
      <c r="S459" s="146">
        <v>0</v>
      </c>
      <c r="T459" s="147">
        <f t="shared" si="3"/>
        <v>0</v>
      </c>
      <c r="AR459" s="148" t="s">
        <v>158</v>
      </c>
      <c r="AT459" s="148" t="s">
        <v>154</v>
      </c>
      <c r="AU459" s="148" t="s">
        <v>89</v>
      </c>
      <c r="AY459" s="16" t="s">
        <v>151</v>
      </c>
      <c r="BE459" s="149">
        <f t="shared" si="4"/>
        <v>0</v>
      </c>
      <c r="BF459" s="149">
        <f t="shared" si="5"/>
        <v>0</v>
      </c>
      <c r="BG459" s="149">
        <f t="shared" si="6"/>
        <v>0</v>
      </c>
      <c r="BH459" s="149">
        <f t="shared" si="7"/>
        <v>0</v>
      </c>
      <c r="BI459" s="149">
        <f t="shared" si="8"/>
        <v>0</v>
      </c>
      <c r="BJ459" s="16" t="s">
        <v>86</v>
      </c>
      <c r="BK459" s="149">
        <f t="shared" si="9"/>
        <v>0</v>
      </c>
      <c r="BL459" s="16" t="s">
        <v>158</v>
      </c>
      <c r="BM459" s="148" t="s">
        <v>3472</v>
      </c>
    </row>
    <row r="460" spans="2:65" s="1" customFormat="1" ht="24.2" customHeight="1">
      <c r="B460" s="136"/>
      <c r="C460" s="137" t="s">
        <v>1099</v>
      </c>
      <c r="D460" s="137" t="s">
        <v>154</v>
      </c>
      <c r="E460" s="138" t="s">
        <v>3473</v>
      </c>
      <c r="F460" s="139" t="s">
        <v>2566</v>
      </c>
      <c r="G460" s="140" t="s">
        <v>377</v>
      </c>
      <c r="H460" s="141">
        <v>8.1419999999999995</v>
      </c>
      <c r="I460" s="142"/>
      <c r="J460" s="143">
        <f t="shared" si="0"/>
        <v>0</v>
      </c>
      <c r="K460" s="139" t="s">
        <v>310</v>
      </c>
      <c r="L460" s="32"/>
      <c r="M460" s="144" t="s">
        <v>1</v>
      </c>
      <c r="N460" s="145" t="s">
        <v>44</v>
      </c>
      <c r="P460" s="146">
        <f t="shared" si="1"/>
        <v>0</v>
      </c>
      <c r="Q460" s="146">
        <v>0</v>
      </c>
      <c r="R460" s="146">
        <f t="shared" si="2"/>
        <v>0</v>
      </c>
      <c r="S460" s="146">
        <v>0</v>
      </c>
      <c r="T460" s="147">
        <f t="shared" si="3"/>
        <v>0</v>
      </c>
      <c r="AR460" s="148" t="s">
        <v>158</v>
      </c>
      <c r="AT460" s="148" t="s">
        <v>154</v>
      </c>
      <c r="AU460" s="148" t="s">
        <v>89</v>
      </c>
      <c r="AY460" s="16" t="s">
        <v>151</v>
      </c>
      <c r="BE460" s="149">
        <f t="shared" si="4"/>
        <v>0</v>
      </c>
      <c r="BF460" s="149">
        <f t="shared" si="5"/>
        <v>0</v>
      </c>
      <c r="BG460" s="149">
        <f t="shared" si="6"/>
        <v>0</v>
      </c>
      <c r="BH460" s="149">
        <f t="shared" si="7"/>
        <v>0</v>
      </c>
      <c r="BI460" s="149">
        <f t="shared" si="8"/>
        <v>0</v>
      </c>
      <c r="BJ460" s="16" t="s">
        <v>86</v>
      </c>
      <c r="BK460" s="149">
        <f t="shared" si="9"/>
        <v>0</v>
      </c>
      <c r="BL460" s="16" t="s">
        <v>158</v>
      </c>
      <c r="BM460" s="148" t="s">
        <v>3474</v>
      </c>
    </row>
    <row r="461" spans="2:65" s="1" customFormat="1" ht="16.5" customHeight="1">
      <c r="B461" s="136"/>
      <c r="C461" s="137" t="s">
        <v>1104</v>
      </c>
      <c r="D461" s="137" t="s">
        <v>154</v>
      </c>
      <c r="E461" s="138" t="s">
        <v>866</v>
      </c>
      <c r="F461" s="139" t="s">
        <v>867</v>
      </c>
      <c r="G461" s="140" t="s">
        <v>377</v>
      </c>
      <c r="H461" s="141">
        <v>387.726</v>
      </c>
      <c r="I461" s="142"/>
      <c r="J461" s="143">
        <f t="shared" si="0"/>
        <v>0</v>
      </c>
      <c r="K461" s="139" t="s">
        <v>310</v>
      </c>
      <c r="L461" s="32"/>
      <c r="M461" s="144" t="s">
        <v>1</v>
      </c>
      <c r="N461" s="145" t="s">
        <v>44</v>
      </c>
      <c r="P461" s="146">
        <f t="shared" si="1"/>
        <v>0</v>
      </c>
      <c r="Q461" s="146">
        <v>0</v>
      </c>
      <c r="R461" s="146">
        <f t="shared" si="2"/>
        <v>0</v>
      </c>
      <c r="S461" s="146">
        <v>0</v>
      </c>
      <c r="T461" s="147">
        <f t="shared" si="3"/>
        <v>0</v>
      </c>
      <c r="AR461" s="148" t="s">
        <v>158</v>
      </c>
      <c r="AT461" s="148" t="s">
        <v>154</v>
      </c>
      <c r="AU461" s="148" t="s">
        <v>89</v>
      </c>
      <c r="AY461" s="16" t="s">
        <v>151</v>
      </c>
      <c r="BE461" s="149">
        <f t="shared" si="4"/>
        <v>0</v>
      </c>
      <c r="BF461" s="149">
        <f t="shared" si="5"/>
        <v>0</v>
      </c>
      <c r="BG461" s="149">
        <f t="shared" si="6"/>
        <v>0</v>
      </c>
      <c r="BH461" s="149">
        <f t="shared" si="7"/>
        <v>0</v>
      </c>
      <c r="BI461" s="149">
        <f t="shared" si="8"/>
        <v>0</v>
      </c>
      <c r="BJ461" s="16" t="s">
        <v>86</v>
      </c>
      <c r="BK461" s="149">
        <f t="shared" si="9"/>
        <v>0</v>
      </c>
      <c r="BL461" s="16" t="s">
        <v>158</v>
      </c>
      <c r="BM461" s="148" t="s">
        <v>3475</v>
      </c>
    </row>
    <row r="462" spans="2:65" s="1" customFormat="1" ht="16.5" customHeight="1">
      <c r="B462" s="136"/>
      <c r="C462" s="137" t="s">
        <v>1109</v>
      </c>
      <c r="D462" s="137" t="s">
        <v>154</v>
      </c>
      <c r="E462" s="138" t="s">
        <v>870</v>
      </c>
      <c r="F462" s="139" t="s">
        <v>871</v>
      </c>
      <c r="G462" s="140" t="s">
        <v>377</v>
      </c>
      <c r="H462" s="141">
        <v>13182.683999999999</v>
      </c>
      <c r="I462" s="142"/>
      <c r="J462" s="143">
        <f t="shared" si="0"/>
        <v>0</v>
      </c>
      <c r="K462" s="139" t="s">
        <v>310</v>
      </c>
      <c r="L462" s="32"/>
      <c r="M462" s="144" t="s">
        <v>1</v>
      </c>
      <c r="N462" s="145" t="s">
        <v>44</v>
      </c>
      <c r="P462" s="146">
        <f t="shared" si="1"/>
        <v>0</v>
      </c>
      <c r="Q462" s="146">
        <v>0</v>
      </c>
      <c r="R462" s="146">
        <f t="shared" si="2"/>
        <v>0</v>
      </c>
      <c r="S462" s="146">
        <v>0</v>
      </c>
      <c r="T462" s="147">
        <f t="shared" si="3"/>
        <v>0</v>
      </c>
      <c r="AR462" s="148" t="s">
        <v>158</v>
      </c>
      <c r="AT462" s="148" t="s">
        <v>154</v>
      </c>
      <c r="AU462" s="148" t="s">
        <v>89</v>
      </c>
      <c r="AY462" s="16" t="s">
        <v>151</v>
      </c>
      <c r="BE462" s="149">
        <f t="shared" si="4"/>
        <v>0</v>
      </c>
      <c r="BF462" s="149">
        <f t="shared" si="5"/>
        <v>0</v>
      </c>
      <c r="BG462" s="149">
        <f t="shared" si="6"/>
        <v>0</v>
      </c>
      <c r="BH462" s="149">
        <f t="shared" si="7"/>
        <v>0</v>
      </c>
      <c r="BI462" s="149">
        <f t="shared" si="8"/>
        <v>0</v>
      </c>
      <c r="BJ462" s="16" t="s">
        <v>86</v>
      </c>
      <c r="BK462" s="149">
        <f t="shared" si="9"/>
        <v>0</v>
      </c>
      <c r="BL462" s="16" t="s">
        <v>158</v>
      </c>
      <c r="BM462" s="148" t="s">
        <v>3476</v>
      </c>
    </row>
    <row r="463" spans="2:65" s="12" customFormat="1" ht="11.25">
      <c r="B463" s="160"/>
      <c r="D463" s="150" t="s">
        <v>312</v>
      </c>
      <c r="E463" s="161" t="s">
        <v>1</v>
      </c>
      <c r="F463" s="162" t="s">
        <v>3477</v>
      </c>
      <c r="H463" s="163">
        <v>13182.683999999999</v>
      </c>
      <c r="I463" s="164"/>
      <c r="L463" s="160"/>
      <c r="M463" s="165"/>
      <c r="T463" s="166"/>
      <c r="AT463" s="161" t="s">
        <v>312</v>
      </c>
      <c r="AU463" s="161" t="s">
        <v>89</v>
      </c>
      <c r="AV463" s="12" t="s">
        <v>89</v>
      </c>
      <c r="AW463" s="12" t="s">
        <v>35</v>
      </c>
      <c r="AX463" s="12" t="s">
        <v>86</v>
      </c>
      <c r="AY463" s="161" t="s">
        <v>151</v>
      </c>
    </row>
    <row r="464" spans="2:65" s="11" customFormat="1" ht="22.9" customHeight="1">
      <c r="B464" s="124"/>
      <c r="D464" s="125" t="s">
        <v>78</v>
      </c>
      <c r="E464" s="134" t="s">
        <v>874</v>
      </c>
      <c r="F464" s="134" t="s">
        <v>875</v>
      </c>
      <c r="I464" s="127"/>
      <c r="J464" s="135">
        <f>BK464</f>
        <v>0</v>
      </c>
      <c r="L464" s="124"/>
      <c r="M464" s="129"/>
      <c r="P464" s="130">
        <f>P465</f>
        <v>0</v>
      </c>
      <c r="R464" s="130">
        <f>R465</f>
        <v>0</v>
      </c>
      <c r="T464" s="131">
        <f>T465</f>
        <v>0</v>
      </c>
      <c r="AR464" s="125" t="s">
        <v>86</v>
      </c>
      <c r="AT464" s="132" t="s">
        <v>78</v>
      </c>
      <c r="AU464" s="132" t="s">
        <v>86</v>
      </c>
      <c r="AY464" s="125" t="s">
        <v>151</v>
      </c>
      <c r="BK464" s="133">
        <f>BK465</f>
        <v>0</v>
      </c>
    </row>
    <row r="465" spans="2:65" s="1" customFormat="1" ht="16.5" customHeight="1">
      <c r="B465" s="136"/>
      <c r="C465" s="137" t="s">
        <v>1114</v>
      </c>
      <c r="D465" s="137" t="s">
        <v>154</v>
      </c>
      <c r="E465" s="138" t="s">
        <v>877</v>
      </c>
      <c r="F465" s="139" t="s">
        <v>878</v>
      </c>
      <c r="G465" s="140" t="s">
        <v>377</v>
      </c>
      <c r="H465" s="141">
        <v>6722.26</v>
      </c>
      <c r="I465" s="142"/>
      <c r="J465" s="143">
        <f>ROUND(I465*H465,2)</f>
        <v>0</v>
      </c>
      <c r="K465" s="139" t="s">
        <v>310</v>
      </c>
      <c r="L465" s="32"/>
      <c r="M465" s="144" t="s">
        <v>1</v>
      </c>
      <c r="N465" s="145" t="s">
        <v>44</v>
      </c>
      <c r="P465" s="146">
        <f>O465*H465</f>
        <v>0</v>
      </c>
      <c r="Q465" s="146">
        <v>0</v>
      </c>
      <c r="R465" s="146">
        <f>Q465*H465</f>
        <v>0</v>
      </c>
      <c r="S465" s="146">
        <v>0</v>
      </c>
      <c r="T465" s="147">
        <f>S465*H465</f>
        <v>0</v>
      </c>
      <c r="AR465" s="148" t="s">
        <v>158</v>
      </c>
      <c r="AT465" s="148" t="s">
        <v>154</v>
      </c>
      <c r="AU465" s="148" t="s">
        <v>89</v>
      </c>
      <c r="AY465" s="16" t="s">
        <v>151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6" t="s">
        <v>86</v>
      </c>
      <c r="BK465" s="149">
        <f>ROUND(I465*H465,2)</f>
        <v>0</v>
      </c>
      <c r="BL465" s="16" t="s">
        <v>158</v>
      </c>
      <c r="BM465" s="148" t="s">
        <v>3478</v>
      </c>
    </row>
    <row r="466" spans="2:65" s="11" customFormat="1" ht="25.9" customHeight="1">
      <c r="B466" s="124"/>
      <c r="D466" s="125" t="s">
        <v>78</v>
      </c>
      <c r="E466" s="126" t="s">
        <v>917</v>
      </c>
      <c r="F466" s="126" t="s">
        <v>918</v>
      </c>
      <c r="I466" s="127"/>
      <c r="J466" s="128">
        <f>BK466</f>
        <v>0</v>
      </c>
      <c r="L466" s="124"/>
      <c r="M466" s="129"/>
      <c r="P466" s="130">
        <f>P467+P471</f>
        <v>0</v>
      </c>
      <c r="R466" s="130">
        <f>R467+R471</f>
        <v>1.5601749999999999</v>
      </c>
      <c r="T466" s="131">
        <f>T467+T471</f>
        <v>0.54400000000000004</v>
      </c>
      <c r="AR466" s="125" t="s">
        <v>89</v>
      </c>
      <c r="AT466" s="132" t="s">
        <v>78</v>
      </c>
      <c r="AU466" s="132" t="s">
        <v>79</v>
      </c>
      <c r="AY466" s="125" t="s">
        <v>151</v>
      </c>
      <c r="BK466" s="133">
        <f>BK467+BK471</f>
        <v>0</v>
      </c>
    </row>
    <row r="467" spans="2:65" s="11" customFormat="1" ht="22.9" customHeight="1">
      <c r="B467" s="124"/>
      <c r="D467" s="125" t="s">
        <v>78</v>
      </c>
      <c r="E467" s="134" t="s">
        <v>1409</v>
      </c>
      <c r="F467" s="134" t="s">
        <v>1410</v>
      </c>
      <c r="I467" s="127"/>
      <c r="J467" s="135">
        <f>BK467</f>
        <v>0</v>
      </c>
      <c r="L467" s="124"/>
      <c r="M467" s="129"/>
      <c r="P467" s="130">
        <f>SUM(P468:P470)</f>
        <v>0</v>
      </c>
      <c r="R467" s="130">
        <f>SUM(R468:R470)</f>
        <v>1.5434999999999999</v>
      </c>
      <c r="T467" s="131">
        <f>SUM(T468:T470)</f>
        <v>0</v>
      </c>
      <c r="AR467" s="125" t="s">
        <v>89</v>
      </c>
      <c r="AT467" s="132" t="s">
        <v>78</v>
      </c>
      <c r="AU467" s="132" t="s">
        <v>86</v>
      </c>
      <c r="AY467" s="125" t="s">
        <v>151</v>
      </c>
      <c r="BK467" s="133">
        <f>SUM(BK468:BK470)</f>
        <v>0</v>
      </c>
    </row>
    <row r="468" spans="2:65" s="1" customFormat="1" ht="16.5" customHeight="1">
      <c r="B468" s="136"/>
      <c r="C468" s="137" t="s">
        <v>1121</v>
      </c>
      <c r="D468" s="137" t="s">
        <v>154</v>
      </c>
      <c r="E468" s="138" t="s">
        <v>1411</v>
      </c>
      <c r="F468" s="139" t="s">
        <v>1412</v>
      </c>
      <c r="G468" s="140" t="s">
        <v>363</v>
      </c>
      <c r="H468" s="141">
        <v>315</v>
      </c>
      <c r="I468" s="142"/>
      <c r="J468" s="143">
        <f>ROUND(I468*H468,2)</f>
        <v>0</v>
      </c>
      <c r="K468" s="139" t="s">
        <v>310</v>
      </c>
      <c r="L468" s="32"/>
      <c r="M468" s="144" t="s">
        <v>1</v>
      </c>
      <c r="N468" s="145" t="s">
        <v>44</v>
      </c>
      <c r="P468" s="146">
        <f>O468*H468</f>
        <v>0</v>
      </c>
      <c r="Q468" s="146">
        <v>0</v>
      </c>
      <c r="R468" s="146">
        <f>Q468*H468</f>
        <v>0</v>
      </c>
      <c r="S468" s="146">
        <v>0</v>
      </c>
      <c r="T468" s="147">
        <f>S468*H468</f>
        <v>0</v>
      </c>
      <c r="AR468" s="148" t="s">
        <v>216</v>
      </c>
      <c r="AT468" s="148" t="s">
        <v>154</v>
      </c>
      <c r="AU468" s="148" t="s">
        <v>89</v>
      </c>
      <c r="AY468" s="16" t="s">
        <v>151</v>
      </c>
      <c r="BE468" s="149">
        <f>IF(N468="základní",J468,0)</f>
        <v>0</v>
      </c>
      <c r="BF468" s="149">
        <f>IF(N468="snížená",J468,0)</f>
        <v>0</v>
      </c>
      <c r="BG468" s="149">
        <f>IF(N468="zákl. přenesená",J468,0)</f>
        <v>0</v>
      </c>
      <c r="BH468" s="149">
        <f>IF(N468="sníž. přenesená",J468,0)</f>
        <v>0</v>
      </c>
      <c r="BI468" s="149">
        <f>IF(N468="nulová",J468,0)</f>
        <v>0</v>
      </c>
      <c r="BJ468" s="16" t="s">
        <v>86</v>
      </c>
      <c r="BK468" s="149">
        <f>ROUND(I468*H468,2)</f>
        <v>0</v>
      </c>
      <c r="BL468" s="16" t="s">
        <v>216</v>
      </c>
      <c r="BM468" s="148" t="s">
        <v>3479</v>
      </c>
    </row>
    <row r="469" spans="2:65" s="12" customFormat="1" ht="11.25">
      <c r="B469" s="160"/>
      <c r="D469" s="150" t="s">
        <v>312</v>
      </c>
      <c r="E469" s="161" t="s">
        <v>1</v>
      </c>
      <c r="F469" s="162" t="s">
        <v>3480</v>
      </c>
      <c r="H469" s="163">
        <v>315</v>
      </c>
      <c r="I469" s="164"/>
      <c r="L469" s="160"/>
      <c r="M469" s="165"/>
      <c r="T469" s="166"/>
      <c r="AT469" s="161" t="s">
        <v>312</v>
      </c>
      <c r="AU469" s="161" t="s">
        <v>89</v>
      </c>
      <c r="AV469" s="12" t="s">
        <v>89</v>
      </c>
      <c r="AW469" s="12" t="s">
        <v>35</v>
      </c>
      <c r="AX469" s="12" t="s">
        <v>86</v>
      </c>
      <c r="AY469" s="161" t="s">
        <v>151</v>
      </c>
    </row>
    <row r="470" spans="2:65" s="1" customFormat="1" ht="16.5" customHeight="1">
      <c r="B470" s="136"/>
      <c r="C470" s="174" t="s">
        <v>1126</v>
      </c>
      <c r="D470" s="174" t="s">
        <v>374</v>
      </c>
      <c r="E470" s="175" t="s">
        <v>1415</v>
      </c>
      <c r="F470" s="176" t="s">
        <v>1416</v>
      </c>
      <c r="G470" s="177" t="s">
        <v>363</v>
      </c>
      <c r="H470" s="178">
        <v>315</v>
      </c>
      <c r="I470" s="179"/>
      <c r="J470" s="180">
        <f>ROUND(I470*H470,2)</f>
        <v>0</v>
      </c>
      <c r="K470" s="176" t="s">
        <v>310</v>
      </c>
      <c r="L470" s="181"/>
      <c r="M470" s="182" t="s">
        <v>1</v>
      </c>
      <c r="N470" s="183" t="s">
        <v>44</v>
      </c>
      <c r="P470" s="146">
        <f>O470*H470</f>
        <v>0</v>
      </c>
      <c r="Q470" s="146">
        <v>4.8999999999999998E-3</v>
      </c>
      <c r="R470" s="146">
        <f>Q470*H470</f>
        <v>1.5434999999999999</v>
      </c>
      <c r="S470" s="146">
        <v>0</v>
      </c>
      <c r="T470" s="147">
        <f>S470*H470</f>
        <v>0</v>
      </c>
      <c r="AR470" s="148" t="s">
        <v>464</v>
      </c>
      <c r="AT470" s="148" t="s">
        <v>374</v>
      </c>
      <c r="AU470" s="148" t="s">
        <v>89</v>
      </c>
      <c r="AY470" s="16" t="s">
        <v>151</v>
      </c>
      <c r="BE470" s="149">
        <f>IF(N470="základní",J470,0)</f>
        <v>0</v>
      </c>
      <c r="BF470" s="149">
        <f>IF(N470="snížená",J470,0)</f>
        <v>0</v>
      </c>
      <c r="BG470" s="149">
        <f>IF(N470="zákl. přenesená",J470,0)</f>
        <v>0</v>
      </c>
      <c r="BH470" s="149">
        <f>IF(N470="sníž. přenesená",J470,0)</f>
        <v>0</v>
      </c>
      <c r="BI470" s="149">
        <f>IF(N470="nulová",J470,0)</f>
        <v>0</v>
      </c>
      <c r="BJ470" s="16" t="s">
        <v>86</v>
      </c>
      <c r="BK470" s="149">
        <f>ROUND(I470*H470,2)</f>
        <v>0</v>
      </c>
      <c r="BL470" s="16" t="s">
        <v>216</v>
      </c>
      <c r="BM470" s="148" t="s">
        <v>3481</v>
      </c>
    </row>
    <row r="471" spans="2:65" s="11" customFormat="1" ht="22.9" customHeight="1">
      <c r="B471" s="124"/>
      <c r="D471" s="125" t="s">
        <v>78</v>
      </c>
      <c r="E471" s="134" t="s">
        <v>969</v>
      </c>
      <c r="F471" s="134" t="s">
        <v>970</v>
      </c>
      <c r="I471" s="127"/>
      <c r="J471" s="135">
        <f>BK471</f>
        <v>0</v>
      </c>
      <c r="L471" s="124"/>
      <c r="M471" s="129"/>
      <c r="P471" s="130">
        <f>SUM(P472:P476)</f>
        <v>0</v>
      </c>
      <c r="R471" s="130">
        <f>SUM(R472:R476)</f>
        <v>1.6674999999999999E-2</v>
      </c>
      <c r="T471" s="131">
        <f>SUM(T472:T476)</f>
        <v>0.54400000000000004</v>
      </c>
      <c r="AR471" s="125" t="s">
        <v>89</v>
      </c>
      <c r="AT471" s="132" t="s">
        <v>78</v>
      </c>
      <c r="AU471" s="132" t="s">
        <v>86</v>
      </c>
      <c r="AY471" s="125" t="s">
        <v>151</v>
      </c>
      <c r="BK471" s="133">
        <f>SUM(BK472:BK476)</f>
        <v>0</v>
      </c>
    </row>
    <row r="472" spans="2:65" s="1" customFormat="1" ht="16.5" customHeight="1">
      <c r="B472" s="136"/>
      <c r="C472" s="137" t="s">
        <v>1131</v>
      </c>
      <c r="D472" s="137" t="s">
        <v>154</v>
      </c>
      <c r="E472" s="138" t="s">
        <v>3482</v>
      </c>
      <c r="F472" s="139" t="s">
        <v>3483</v>
      </c>
      <c r="G472" s="140" t="s">
        <v>349</v>
      </c>
      <c r="H472" s="141">
        <v>34</v>
      </c>
      <c r="I472" s="142"/>
      <c r="J472" s="143">
        <f>ROUND(I472*H472,2)</f>
        <v>0</v>
      </c>
      <c r="K472" s="139" t="s">
        <v>310</v>
      </c>
      <c r="L472" s="32"/>
      <c r="M472" s="144" t="s">
        <v>1</v>
      </c>
      <c r="N472" s="145" t="s">
        <v>44</v>
      </c>
      <c r="P472" s="146">
        <f>O472*H472</f>
        <v>0</v>
      </c>
      <c r="Q472" s="146">
        <v>0</v>
      </c>
      <c r="R472" s="146">
        <f>Q472*H472</f>
        <v>0</v>
      </c>
      <c r="S472" s="146">
        <v>1.6E-2</v>
      </c>
      <c r="T472" s="147">
        <f>S472*H472</f>
        <v>0.54400000000000004</v>
      </c>
      <c r="AR472" s="148" t="s">
        <v>216</v>
      </c>
      <c r="AT472" s="148" t="s">
        <v>154</v>
      </c>
      <c r="AU472" s="148" t="s">
        <v>89</v>
      </c>
      <c r="AY472" s="16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6" t="s">
        <v>86</v>
      </c>
      <c r="BK472" s="149">
        <f>ROUND(I472*H472,2)</f>
        <v>0</v>
      </c>
      <c r="BL472" s="16" t="s">
        <v>216</v>
      </c>
      <c r="BM472" s="148" t="s">
        <v>3484</v>
      </c>
    </row>
    <row r="473" spans="2:65" s="12" customFormat="1" ht="11.25">
      <c r="B473" s="160"/>
      <c r="D473" s="150" t="s">
        <v>312</v>
      </c>
      <c r="E473" s="161" t="s">
        <v>1</v>
      </c>
      <c r="F473" s="162" t="s">
        <v>3485</v>
      </c>
      <c r="H473" s="163">
        <v>34</v>
      </c>
      <c r="I473" s="164"/>
      <c r="L473" s="160"/>
      <c r="M473" s="165"/>
      <c r="T473" s="166"/>
      <c r="AT473" s="161" t="s">
        <v>312</v>
      </c>
      <c r="AU473" s="161" t="s">
        <v>89</v>
      </c>
      <c r="AV473" s="12" t="s">
        <v>89</v>
      </c>
      <c r="AW473" s="12" t="s">
        <v>35</v>
      </c>
      <c r="AX473" s="12" t="s">
        <v>86</v>
      </c>
      <c r="AY473" s="161" t="s">
        <v>151</v>
      </c>
    </row>
    <row r="474" spans="2:65" s="1" customFormat="1" ht="16.5" customHeight="1">
      <c r="B474" s="136"/>
      <c r="C474" s="137" t="s">
        <v>1136</v>
      </c>
      <c r="D474" s="137" t="s">
        <v>154</v>
      </c>
      <c r="E474" s="138" t="s">
        <v>3486</v>
      </c>
      <c r="F474" s="139" t="s">
        <v>3487</v>
      </c>
      <c r="G474" s="140" t="s">
        <v>349</v>
      </c>
      <c r="H474" s="141">
        <v>72.5</v>
      </c>
      <c r="I474" s="142"/>
      <c r="J474" s="143">
        <f>ROUND(I474*H474,2)</f>
        <v>0</v>
      </c>
      <c r="K474" s="139" t="s">
        <v>310</v>
      </c>
      <c r="L474" s="32"/>
      <c r="M474" s="144" t="s">
        <v>1</v>
      </c>
      <c r="N474" s="145" t="s">
        <v>44</v>
      </c>
      <c r="P474" s="146">
        <f>O474*H474</f>
        <v>0</v>
      </c>
      <c r="Q474" s="146">
        <v>2.3000000000000001E-4</v>
      </c>
      <c r="R474" s="146">
        <f>Q474*H474</f>
        <v>1.6674999999999999E-2</v>
      </c>
      <c r="S474" s="146">
        <v>0</v>
      </c>
      <c r="T474" s="147">
        <f>S474*H474</f>
        <v>0</v>
      </c>
      <c r="AR474" s="148" t="s">
        <v>216</v>
      </c>
      <c r="AT474" s="148" t="s">
        <v>154</v>
      </c>
      <c r="AU474" s="148" t="s">
        <v>89</v>
      </c>
      <c r="AY474" s="16" t="s">
        <v>151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6" t="s">
        <v>86</v>
      </c>
      <c r="BK474" s="149">
        <f>ROUND(I474*H474,2)</f>
        <v>0</v>
      </c>
      <c r="BL474" s="16" t="s">
        <v>216</v>
      </c>
      <c r="BM474" s="148" t="s">
        <v>3488</v>
      </c>
    </row>
    <row r="475" spans="2:65" s="12" customFormat="1" ht="11.25">
      <c r="B475" s="160"/>
      <c r="D475" s="150" t="s">
        <v>312</v>
      </c>
      <c r="E475" s="161" t="s">
        <v>1</v>
      </c>
      <c r="F475" s="162" t="s">
        <v>3489</v>
      </c>
      <c r="H475" s="163">
        <v>72.5</v>
      </c>
      <c r="I475" s="164"/>
      <c r="L475" s="160"/>
      <c r="M475" s="165"/>
      <c r="T475" s="166"/>
      <c r="AT475" s="161" t="s">
        <v>312</v>
      </c>
      <c r="AU475" s="161" t="s">
        <v>89</v>
      </c>
      <c r="AV475" s="12" t="s">
        <v>89</v>
      </c>
      <c r="AW475" s="12" t="s">
        <v>35</v>
      </c>
      <c r="AX475" s="12" t="s">
        <v>86</v>
      </c>
      <c r="AY475" s="161" t="s">
        <v>151</v>
      </c>
    </row>
    <row r="476" spans="2:65" s="1" customFormat="1" ht="16.5" customHeight="1">
      <c r="B476" s="136"/>
      <c r="C476" s="137" t="s">
        <v>1140</v>
      </c>
      <c r="D476" s="137" t="s">
        <v>154</v>
      </c>
      <c r="E476" s="138" t="s">
        <v>978</v>
      </c>
      <c r="F476" s="139" t="s">
        <v>979</v>
      </c>
      <c r="G476" s="140" t="s">
        <v>349</v>
      </c>
      <c r="H476" s="141">
        <v>72.5</v>
      </c>
      <c r="I476" s="142"/>
      <c r="J476" s="143">
        <f>ROUND(I476*H476,2)</f>
        <v>0</v>
      </c>
      <c r="K476" s="139" t="s">
        <v>1</v>
      </c>
      <c r="L476" s="32"/>
      <c r="M476" s="154" t="s">
        <v>1</v>
      </c>
      <c r="N476" s="155" t="s">
        <v>44</v>
      </c>
      <c r="O476" s="156"/>
      <c r="P476" s="157">
        <f>O476*H476</f>
        <v>0</v>
      </c>
      <c r="Q476" s="157">
        <v>0</v>
      </c>
      <c r="R476" s="157">
        <f>Q476*H476</f>
        <v>0</v>
      </c>
      <c r="S476" s="157">
        <v>0</v>
      </c>
      <c r="T476" s="158">
        <f>S476*H476</f>
        <v>0</v>
      </c>
      <c r="AR476" s="148" t="s">
        <v>216</v>
      </c>
      <c r="AT476" s="148" t="s">
        <v>154</v>
      </c>
      <c r="AU476" s="148" t="s">
        <v>89</v>
      </c>
      <c r="AY476" s="16" t="s">
        <v>151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6" t="s">
        <v>86</v>
      </c>
      <c r="BK476" s="149">
        <f>ROUND(I476*H476,2)</f>
        <v>0</v>
      </c>
      <c r="BL476" s="16" t="s">
        <v>216</v>
      </c>
      <c r="BM476" s="148" t="s">
        <v>3490</v>
      </c>
    </row>
    <row r="477" spans="2:65" s="1" customFormat="1" ht="6.95" customHeight="1">
      <c r="B477" s="44"/>
      <c r="C477" s="45"/>
      <c r="D477" s="45"/>
      <c r="E477" s="45"/>
      <c r="F477" s="45"/>
      <c r="G477" s="45"/>
      <c r="H477" s="45"/>
      <c r="I477" s="45"/>
      <c r="J477" s="45"/>
      <c r="K477" s="45"/>
      <c r="L477" s="32"/>
    </row>
  </sheetData>
  <autoFilter ref="C128:K476" xr:uid="{00000000-0009-0000-0000-000007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118</v>
      </c>
      <c r="AZ2" s="159" t="s">
        <v>3491</v>
      </c>
      <c r="BA2" s="159" t="s">
        <v>1</v>
      </c>
      <c r="BB2" s="159" t="s">
        <v>1</v>
      </c>
      <c r="BC2" s="159" t="s">
        <v>3492</v>
      </c>
      <c r="BD2" s="159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56" ht="24.95" customHeight="1">
      <c r="B4" s="19"/>
      <c r="D4" s="20" t="s">
        <v>122</v>
      </c>
      <c r="L4" s="19"/>
      <c r="M4" s="93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46" t="str">
        <f>'Rekapitulace stavby'!K6</f>
        <v>02.060 Opatření v úseku Brantice, OHO, dílčí stavba 02.061 Jez Brantice, stavba č. 5882</v>
      </c>
      <c r="F7" s="247"/>
      <c r="G7" s="247"/>
      <c r="H7" s="247"/>
      <c r="L7" s="19"/>
    </row>
    <row r="8" spans="2:56" ht="12" customHeight="1">
      <c r="B8" s="19"/>
      <c r="D8" s="26" t="s">
        <v>123</v>
      </c>
      <c r="L8" s="19"/>
    </row>
    <row r="9" spans="2:56" s="1" customFormat="1" ht="16.5" customHeight="1">
      <c r="B9" s="32"/>
      <c r="E9" s="246" t="s">
        <v>3493</v>
      </c>
      <c r="F9" s="248"/>
      <c r="G9" s="248"/>
      <c r="H9" s="248"/>
      <c r="L9" s="32"/>
    </row>
    <row r="10" spans="2:56" s="1" customFormat="1" ht="12" customHeight="1">
      <c r="B10" s="32"/>
      <c r="D10" s="26" t="s">
        <v>1456</v>
      </c>
      <c r="L10" s="32"/>
    </row>
    <row r="11" spans="2:56" s="1" customFormat="1" ht="16.5" customHeight="1">
      <c r="B11" s="32"/>
      <c r="E11" s="208" t="s">
        <v>3494</v>
      </c>
      <c r="F11" s="248"/>
      <c r="G11" s="248"/>
      <c r="H11" s="248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6" t="s">
        <v>18</v>
      </c>
      <c r="F13" s="24" t="s">
        <v>88</v>
      </c>
      <c r="I13" s="26" t="s">
        <v>20</v>
      </c>
      <c r="J13" s="24" t="s">
        <v>1</v>
      </c>
      <c r="L13" s="32"/>
    </row>
    <row r="14" spans="2:56" s="1" customFormat="1" ht="12" customHeight="1">
      <c r="B14" s="32"/>
      <c r="D14" s="26" t="s">
        <v>21</v>
      </c>
      <c r="F14" s="24" t="s">
        <v>22</v>
      </c>
      <c r="I14" s="26" t="s">
        <v>23</v>
      </c>
      <c r="J14" s="52" t="str">
        <f>'Rekapitulace stavby'!AN8</f>
        <v>15. 6. 2022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6" t="s">
        <v>27</v>
      </c>
      <c r="I16" s="26" t="s">
        <v>28</v>
      </c>
      <c r="J16" s="24" t="s">
        <v>1</v>
      </c>
      <c r="L16" s="32"/>
    </row>
    <row r="17" spans="2:12" s="1" customFormat="1" ht="18" customHeight="1">
      <c r="B17" s="32"/>
      <c r="E17" s="24" t="s">
        <v>29</v>
      </c>
      <c r="I17" s="26" t="s">
        <v>30</v>
      </c>
      <c r="J17" s="24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31</v>
      </c>
      <c r="I19" s="26" t="s">
        <v>28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13"/>
      <c r="G20" s="213"/>
      <c r="H20" s="213"/>
      <c r="I20" s="26" t="s">
        <v>30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33</v>
      </c>
      <c r="I22" s="26" t="s">
        <v>28</v>
      </c>
      <c r="J22" s="24" t="str">
        <f>IF('Rekapitulace stavby'!AN16="","",'Rekapitulace stavby'!AN16)</f>
        <v/>
      </c>
      <c r="L22" s="32"/>
    </row>
    <row r="23" spans="2:12" s="1" customFormat="1" ht="18" customHeight="1">
      <c r="B23" s="32"/>
      <c r="E23" s="24" t="str">
        <f>IF('Rekapitulace stavby'!E17="","",'Rekapitulace stavby'!E17)</f>
        <v xml:space="preserve"> </v>
      </c>
      <c r="I23" s="26" t="s">
        <v>30</v>
      </c>
      <c r="J23" s="24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36</v>
      </c>
      <c r="I25" s="26" t="s">
        <v>28</v>
      </c>
      <c r="J25" s="24" t="s">
        <v>1</v>
      </c>
      <c r="L25" s="32"/>
    </row>
    <row r="26" spans="2:12" s="1" customFormat="1" ht="18" customHeight="1">
      <c r="B26" s="32"/>
      <c r="E26" s="24" t="s">
        <v>37</v>
      </c>
      <c r="I26" s="26" t="s">
        <v>30</v>
      </c>
      <c r="J26" s="24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38</v>
      </c>
      <c r="L28" s="32"/>
    </row>
    <row r="29" spans="2:12" s="7" customFormat="1" ht="16.5" customHeight="1">
      <c r="B29" s="94"/>
      <c r="E29" s="218" t="s">
        <v>1</v>
      </c>
      <c r="F29" s="218"/>
      <c r="G29" s="218"/>
      <c r="H29" s="21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ROUND(J129,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6" t="s">
        <v>44</v>
      </c>
      <c r="F35" s="86">
        <f>ROUND((SUM(BE129:BE305)),  2)</f>
        <v>0</v>
      </c>
      <c r="I35" s="96">
        <v>0.21</v>
      </c>
      <c r="J35" s="86">
        <f>ROUND(((SUM(BE129:BE305))*I35),  2)</f>
        <v>0</v>
      </c>
      <c r="L35" s="32"/>
    </row>
    <row r="36" spans="2:12" s="1" customFormat="1" ht="14.45" customHeight="1">
      <c r="B36" s="32"/>
      <c r="E36" s="26" t="s">
        <v>45</v>
      </c>
      <c r="F36" s="86">
        <f>ROUND((SUM(BF129:BF305)),  2)</f>
        <v>0</v>
      </c>
      <c r="I36" s="96">
        <v>0.12</v>
      </c>
      <c r="J36" s="86">
        <f>ROUND(((SUM(BF129:BF305))*I36),  2)</f>
        <v>0</v>
      </c>
      <c r="L36" s="32"/>
    </row>
    <row r="37" spans="2:12" s="1" customFormat="1" ht="14.45" hidden="1" customHeight="1">
      <c r="B37" s="32"/>
      <c r="E37" s="26" t="s">
        <v>46</v>
      </c>
      <c r="F37" s="86">
        <f>ROUND((SUM(BG129:BG305)),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47</v>
      </c>
      <c r="F38" s="86">
        <f>ROUND((SUM(BH129:BH305)),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48</v>
      </c>
      <c r="F39" s="86">
        <f>ROUND((SUM(BI129:BI305)),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125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46" t="str">
        <f>E7</f>
        <v>02.060 Opatření v úseku Brantice, OHO, dílčí stavba 02.061 Jez Brantice, stavba č. 5882</v>
      </c>
      <c r="F85" s="247"/>
      <c r="G85" s="247"/>
      <c r="H85" s="247"/>
      <c r="L85" s="32"/>
    </row>
    <row r="86" spans="2:12" ht="12" customHeight="1">
      <c r="B86" s="19"/>
      <c r="C86" s="26" t="s">
        <v>123</v>
      </c>
      <c r="L86" s="19"/>
    </row>
    <row r="87" spans="2:12" s="1" customFormat="1" ht="16.5" customHeight="1">
      <c r="B87" s="32"/>
      <c r="E87" s="246" t="s">
        <v>3493</v>
      </c>
      <c r="F87" s="248"/>
      <c r="G87" s="248"/>
      <c r="H87" s="248"/>
      <c r="L87" s="32"/>
    </row>
    <row r="88" spans="2:12" s="1" customFormat="1" ht="12" customHeight="1">
      <c r="B88" s="32"/>
      <c r="C88" s="26" t="s">
        <v>1456</v>
      </c>
      <c r="L88" s="32"/>
    </row>
    <row r="89" spans="2:12" s="1" customFormat="1" ht="16.5" customHeight="1">
      <c r="B89" s="32"/>
      <c r="E89" s="208" t="str">
        <f>E11</f>
        <v>SO 06.2 - Přeložka vodovodu</v>
      </c>
      <c r="F89" s="248"/>
      <c r="G89" s="248"/>
      <c r="H89" s="24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21</v>
      </c>
      <c r="F91" s="24" t="str">
        <f>F14</f>
        <v>Krnov</v>
      </c>
      <c r="I91" s="26" t="s">
        <v>23</v>
      </c>
      <c r="J91" s="52" t="str">
        <f>IF(J14="","",J14)</f>
        <v>15. 6. 2022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6" t="s">
        <v>27</v>
      </c>
      <c r="F93" s="24" t="str">
        <f>E17</f>
        <v>Povodí Odry, státní podnik</v>
      </c>
      <c r="I93" s="26" t="s">
        <v>33</v>
      </c>
      <c r="J93" s="30" t="str">
        <f>E23</f>
        <v xml:space="preserve"> </v>
      </c>
      <c r="L93" s="32"/>
    </row>
    <row r="94" spans="2:12" s="1" customFormat="1" ht="25.7" customHeight="1">
      <c r="B94" s="32"/>
      <c r="C94" s="26" t="s">
        <v>31</v>
      </c>
      <c r="F94" s="24" t="str">
        <f>IF(E20="","",E20)</f>
        <v>Vyplň údaj</v>
      </c>
      <c r="I94" s="26" t="s">
        <v>36</v>
      </c>
      <c r="J94" s="30" t="str">
        <f>E26</f>
        <v>Ing. Michal Jendruščák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126</v>
      </c>
      <c r="D96" s="97"/>
      <c r="E96" s="97"/>
      <c r="F96" s="97"/>
      <c r="G96" s="97"/>
      <c r="H96" s="97"/>
      <c r="I96" s="97"/>
      <c r="J96" s="106" t="s">
        <v>127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128</v>
      </c>
      <c r="J98" s="66">
        <f>J129</f>
        <v>0</v>
      </c>
      <c r="L98" s="32"/>
      <c r="AU98" s="16" t="s">
        <v>129</v>
      </c>
    </row>
    <row r="99" spans="2:47" s="8" customFormat="1" ht="24.95" customHeight="1">
      <c r="B99" s="108"/>
      <c r="D99" s="109" t="s">
        <v>286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2:47" s="9" customFormat="1" ht="19.899999999999999" customHeight="1">
      <c r="B100" s="112"/>
      <c r="D100" s="113" t="s">
        <v>287</v>
      </c>
      <c r="E100" s="114"/>
      <c r="F100" s="114"/>
      <c r="G100" s="114"/>
      <c r="H100" s="114"/>
      <c r="I100" s="114"/>
      <c r="J100" s="115">
        <f>J131</f>
        <v>0</v>
      </c>
      <c r="L100" s="112"/>
    </row>
    <row r="101" spans="2:47" s="9" customFormat="1" ht="19.899999999999999" customHeight="1">
      <c r="B101" s="112"/>
      <c r="D101" s="113" t="s">
        <v>288</v>
      </c>
      <c r="E101" s="114"/>
      <c r="F101" s="114"/>
      <c r="G101" s="114"/>
      <c r="H101" s="114"/>
      <c r="I101" s="114"/>
      <c r="J101" s="115">
        <f>J176</f>
        <v>0</v>
      </c>
      <c r="L101" s="112"/>
    </row>
    <row r="102" spans="2:47" s="9" customFormat="1" ht="19.899999999999999" customHeight="1">
      <c r="B102" s="112"/>
      <c r="D102" s="113" t="s">
        <v>289</v>
      </c>
      <c r="E102" s="114"/>
      <c r="F102" s="114"/>
      <c r="G102" s="114"/>
      <c r="H102" s="114"/>
      <c r="I102" s="114"/>
      <c r="J102" s="115">
        <f>J179</f>
        <v>0</v>
      </c>
      <c r="L102" s="112"/>
    </row>
    <row r="103" spans="2:47" s="9" customFormat="1" ht="19.899999999999999" customHeight="1">
      <c r="B103" s="112"/>
      <c r="D103" s="113" t="s">
        <v>2134</v>
      </c>
      <c r="E103" s="114"/>
      <c r="F103" s="114"/>
      <c r="G103" s="114"/>
      <c r="H103" s="114"/>
      <c r="I103" s="114"/>
      <c r="J103" s="115">
        <f>J187</f>
        <v>0</v>
      </c>
      <c r="L103" s="112"/>
    </row>
    <row r="104" spans="2:47" s="9" customFormat="1" ht="19.899999999999999" customHeight="1">
      <c r="B104" s="112"/>
      <c r="D104" s="113" t="s">
        <v>292</v>
      </c>
      <c r="E104" s="114"/>
      <c r="F104" s="114"/>
      <c r="G104" s="114"/>
      <c r="H104" s="114"/>
      <c r="I104" s="114"/>
      <c r="J104" s="115">
        <f>J199</f>
        <v>0</v>
      </c>
      <c r="L104" s="112"/>
    </row>
    <row r="105" spans="2:47" s="9" customFormat="1" ht="19.899999999999999" customHeight="1">
      <c r="B105" s="112"/>
      <c r="D105" s="113" t="s">
        <v>293</v>
      </c>
      <c r="E105" s="114"/>
      <c r="F105" s="114"/>
      <c r="G105" s="114"/>
      <c r="H105" s="114"/>
      <c r="I105" s="114"/>
      <c r="J105" s="115">
        <f>J293</f>
        <v>0</v>
      </c>
      <c r="L105" s="112"/>
    </row>
    <row r="106" spans="2:47" s="9" customFormat="1" ht="19.899999999999999" customHeight="1">
      <c r="B106" s="112"/>
      <c r="D106" s="113" t="s">
        <v>294</v>
      </c>
      <c r="E106" s="114"/>
      <c r="F106" s="114"/>
      <c r="G106" s="114"/>
      <c r="H106" s="114"/>
      <c r="I106" s="114"/>
      <c r="J106" s="115">
        <f>J297</f>
        <v>0</v>
      </c>
      <c r="L106" s="112"/>
    </row>
    <row r="107" spans="2:47" s="9" customFormat="1" ht="19.899999999999999" customHeight="1">
      <c r="B107" s="112"/>
      <c r="D107" s="113" t="s">
        <v>295</v>
      </c>
      <c r="E107" s="114"/>
      <c r="F107" s="114"/>
      <c r="G107" s="114"/>
      <c r="H107" s="114"/>
      <c r="I107" s="114"/>
      <c r="J107" s="115">
        <f>J304</f>
        <v>0</v>
      </c>
      <c r="L107" s="112"/>
    </row>
    <row r="108" spans="2:47" s="1" customFormat="1" ht="21.75" customHeight="1">
      <c r="B108" s="32"/>
      <c r="L108" s="32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>
      <c r="B114" s="32"/>
      <c r="C114" s="20" t="s">
        <v>135</v>
      </c>
      <c r="L114" s="32"/>
    </row>
    <row r="115" spans="2:20" s="1" customFormat="1" ht="6.95" customHeight="1">
      <c r="B115" s="32"/>
      <c r="L115" s="32"/>
    </row>
    <row r="116" spans="2:20" s="1" customFormat="1" ht="12" customHeight="1">
      <c r="B116" s="32"/>
      <c r="C116" s="26" t="s">
        <v>16</v>
      </c>
      <c r="L116" s="32"/>
    </row>
    <row r="117" spans="2:20" s="1" customFormat="1" ht="16.5" customHeight="1">
      <c r="B117" s="32"/>
      <c r="E117" s="246" t="str">
        <f>E7</f>
        <v>02.060 Opatření v úseku Brantice, OHO, dílčí stavba 02.061 Jez Brantice, stavba č. 5882</v>
      </c>
      <c r="F117" s="247"/>
      <c r="G117" s="247"/>
      <c r="H117" s="247"/>
      <c r="L117" s="32"/>
    </row>
    <row r="118" spans="2:20" ht="12" customHeight="1">
      <c r="B118" s="19"/>
      <c r="C118" s="26" t="s">
        <v>123</v>
      </c>
      <c r="L118" s="19"/>
    </row>
    <row r="119" spans="2:20" s="1" customFormat="1" ht="16.5" customHeight="1">
      <c r="B119" s="32"/>
      <c r="E119" s="246" t="s">
        <v>3493</v>
      </c>
      <c r="F119" s="248"/>
      <c r="G119" s="248"/>
      <c r="H119" s="248"/>
      <c r="L119" s="32"/>
    </row>
    <row r="120" spans="2:20" s="1" customFormat="1" ht="12" customHeight="1">
      <c r="B120" s="32"/>
      <c r="C120" s="26" t="s">
        <v>1456</v>
      </c>
      <c r="L120" s="32"/>
    </row>
    <row r="121" spans="2:20" s="1" customFormat="1" ht="16.5" customHeight="1">
      <c r="B121" s="32"/>
      <c r="E121" s="208" t="str">
        <f>E11</f>
        <v>SO 06.2 - Přeložka vodovodu</v>
      </c>
      <c r="F121" s="248"/>
      <c r="G121" s="248"/>
      <c r="H121" s="248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6" t="s">
        <v>21</v>
      </c>
      <c r="F123" s="24" t="str">
        <f>F14</f>
        <v>Krnov</v>
      </c>
      <c r="I123" s="26" t="s">
        <v>23</v>
      </c>
      <c r="J123" s="52" t="str">
        <f>IF(J14="","",J14)</f>
        <v>15. 6. 2022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6" t="s">
        <v>27</v>
      </c>
      <c r="F125" s="24" t="str">
        <f>E17</f>
        <v>Povodí Odry, státní podnik</v>
      </c>
      <c r="I125" s="26" t="s">
        <v>33</v>
      </c>
      <c r="J125" s="30" t="str">
        <f>E23</f>
        <v xml:space="preserve"> </v>
      </c>
      <c r="L125" s="32"/>
    </row>
    <row r="126" spans="2:20" s="1" customFormat="1" ht="25.7" customHeight="1">
      <c r="B126" s="32"/>
      <c r="C126" s="26" t="s">
        <v>31</v>
      </c>
      <c r="F126" s="24" t="str">
        <f>IF(E20="","",E20)</f>
        <v>Vyplň údaj</v>
      </c>
      <c r="I126" s="26" t="s">
        <v>36</v>
      </c>
      <c r="J126" s="30" t="str">
        <f>E26</f>
        <v>Ing. Michal Jendruščák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6"/>
      <c r="C128" s="117" t="s">
        <v>136</v>
      </c>
      <c r="D128" s="118" t="s">
        <v>64</v>
      </c>
      <c r="E128" s="118" t="s">
        <v>60</v>
      </c>
      <c r="F128" s="118" t="s">
        <v>61</v>
      </c>
      <c r="G128" s="118" t="s">
        <v>137</v>
      </c>
      <c r="H128" s="118" t="s">
        <v>138</v>
      </c>
      <c r="I128" s="118" t="s">
        <v>139</v>
      </c>
      <c r="J128" s="118" t="s">
        <v>127</v>
      </c>
      <c r="K128" s="119" t="s">
        <v>140</v>
      </c>
      <c r="L128" s="116"/>
      <c r="M128" s="59" t="s">
        <v>1</v>
      </c>
      <c r="N128" s="60" t="s">
        <v>43</v>
      </c>
      <c r="O128" s="60" t="s">
        <v>141</v>
      </c>
      <c r="P128" s="60" t="s">
        <v>142</v>
      </c>
      <c r="Q128" s="60" t="s">
        <v>143</v>
      </c>
      <c r="R128" s="60" t="s">
        <v>144</v>
      </c>
      <c r="S128" s="60" t="s">
        <v>145</v>
      </c>
      <c r="T128" s="61" t="s">
        <v>146</v>
      </c>
    </row>
    <row r="129" spans="2:65" s="1" customFormat="1" ht="22.9" customHeight="1">
      <c r="B129" s="32"/>
      <c r="C129" s="64" t="s">
        <v>147</v>
      </c>
      <c r="J129" s="120">
        <f>BK129</f>
        <v>0</v>
      </c>
      <c r="L129" s="32"/>
      <c r="M129" s="62"/>
      <c r="N129" s="53"/>
      <c r="O129" s="53"/>
      <c r="P129" s="121">
        <f>P130</f>
        <v>0</v>
      </c>
      <c r="Q129" s="53"/>
      <c r="R129" s="121">
        <f>R130</f>
        <v>43.524936000000004</v>
      </c>
      <c r="S129" s="53"/>
      <c r="T129" s="122">
        <f>T130</f>
        <v>15.637800000000002</v>
      </c>
      <c r="AT129" s="16" t="s">
        <v>78</v>
      </c>
      <c r="AU129" s="16" t="s">
        <v>129</v>
      </c>
      <c r="BK129" s="123">
        <f>BK130</f>
        <v>0</v>
      </c>
    </row>
    <row r="130" spans="2:65" s="11" customFormat="1" ht="25.9" customHeight="1">
      <c r="B130" s="124"/>
      <c r="D130" s="125" t="s">
        <v>78</v>
      </c>
      <c r="E130" s="126" t="s">
        <v>304</v>
      </c>
      <c r="F130" s="126" t="s">
        <v>305</v>
      </c>
      <c r="I130" s="127"/>
      <c r="J130" s="128">
        <f>BK130</f>
        <v>0</v>
      </c>
      <c r="L130" s="124"/>
      <c r="M130" s="129"/>
      <c r="P130" s="130">
        <f>P131+P176+P179+P187+P199+P293+P297+P304</f>
        <v>0</v>
      </c>
      <c r="R130" s="130">
        <f>R131+R176+R179+R187+R199+R293+R297+R304</f>
        <v>43.524936000000004</v>
      </c>
      <c r="T130" s="131">
        <f>T131+T176+T179+T187+T199+T293+T297+T304</f>
        <v>15.637800000000002</v>
      </c>
      <c r="AR130" s="125" t="s">
        <v>86</v>
      </c>
      <c r="AT130" s="132" t="s">
        <v>78</v>
      </c>
      <c r="AU130" s="132" t="s">
        <v>79</v>
      </c>
      <c r="AY130" s="125" t="s">
        <v>151</v>
      </c>
      <c r="BK130" s="133">
        <f>BK131+BK176+BK179+BK187+BK199+BK293+BK297+BK304</f>
        <v>0</v>
      </c>
    </row>
    <row r="131" spans="2:65" s="11" customFormat="1" ht="22.9" customHeight="1">
      <c r="B131" s="124"/>
      <c r="D131" s="125" t="s">
        <v>78</v>
      </c>
      <c r="E131" s="134" t="s">
        <v>86</v>
      </c>
      <c r="F131" s="134" t="s">
        <v>306</v>
      </c>
      <c r="I131" s="127"/>
      <c r="J131" s="135">
        <f>BK131</f>
        <v>0</v>
      </c>
      <c r="L131" s="124"/>
      <c r="M131" s="129"/>
      <c r="P131" s="130">
        <f>SUM(P132:P175)</f>
        <v>0</v>
      </c>
      <c r="R131" s="130">
        <f>SUM(R132:R175)</f>
        <v>32.319460000000007</v>
      </c>
      <c r="T131" s="131">
        <f>SUM(T132:T175)</f>
        <v>15.637800000000002</v>
      </c>
      <c r="AR131" s="125" t="s">
        <v>86</v>
      </c>
      <c r="AT131" s="132" t="s">
        <v>78</v>
      </c>
      <c r="AU131" s="132" t="s">
        <v>86</v>
      </c>
      <c r="AY131" s="125" t="s">
        <v>151</v>
      </c>
      <c r="BK131" s="133">
        <f>SUM(BK132:BK175)</f>
        <v>0</v>
      </c>
    </row>
    <row r="132" spans="2:65" s="1" customFormat="1" ht="16.5" customHeight="1">
      <c r="B132" s="136"/>
      <c r="C132" s="137" t="s">
        <v>86</v>
      </c>
      <c r="D132" s="137" t="s">
        <v>154</v>
      </c>
      <c r="E132" s="138" t="s">
        <v>3495</v>
      </c>
      <c r="F132" s="139" t="s">
        <v>3496</v>
      </c>
      <c r="G132" s="140" t="s">
        <v>363</v>
      </c>
      <c r="H132" s="141">
        <v>20.100000000000001</v>
      </c>
      <c r="I132" s="142"/>
      <c r="J132" s="143">
        <f>ROUND(I132*H132,2)</f>
        <v>0</v>
      </c>
      <c r="K132" s="139" t="s">
        <v>310</v>
      </c>
      <c r="L132" s="32"/>
      <c r="M132" s="144" t="s">
        <v>1</v>
      </c>
      <c r="N132" s="145" t="s">
        <v>44</v>
      </c>
      <c r="P132" s="146">
        <f>O132*H132</f>
        <v>0</v>
      </c>
      <c r="Q132" s="146">
        <v>0</v>
      </c>
      <c r="R132" s="146">
        <f>Q132*H132</f>
        <v>0</v>
      </c>
      <c r="S132" s="146">
        <v>0.44</v>
      </c>
      <c r="T132" s="147">
        <f>S132*H132</f>
        <v>8.8440000000000012</v>
      </c>
      <c r="AR132" s="148" t="s">
        <v>158</v>
      </c>
      <c r="AT132" s="148" t="s">
        <v>154</v>
      </c>
      <c r="AU132" s="148" t="s">
        <v>89</v>
      </c>
      <c r="AY132" s="16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86</v>
      </c>
      <c r="BK132" s="149">
        <f>ROUND(I132*H132,2)</f>
        <v>0</v>
      </c>
      <c r="BL132" s="16" t="s">
        <v>158</v>
      </c>
      <c r="BM132" s="148" t="s">
        <v>3497</v>
      </c>
    </row>
    <row r="133" spans="2:65" s="12" customFormat="1" ht="11.25">
      <c r="B133" s="160"/>
      <c r="D133" s="150" t="s">
        <v>312</v>
      </c>
      <c r="E133" s="161" t="s">
        <v>1</v>
      </c>
      <c r="F133" s="162" t="s">
        <v>3498</v>
      </c>
      <c r="H133" s="163">
        <v>20.100000000000001</v>
      </c>
      <c r="I133" s="164"/>
      <c r="L133" s="160"/>
      <c r="M133" s="165"/>
      <c r="T133" s="166"/>
      <c r="AT133" s="161" t="s">
        <v>312</v>
      </c>
      <c r="AU133" s="161" t="s">
        <v>89</v>
      </c>
      <c r="AV133" s="12" t="s">
        <v>89</v>
      </c>
      <c r="AW133" s="12" t="s">
        <v>35</v>
      </c>
      <c r="AX133" s="12" t="s">
        <v>86</v>
      </c>
      <c r="AY133" s="161" t="s">
        <v>151</v>
      </c>
    </row>
    <row r="134" spans="2:65" s="1" customFormat="1" ht="16.5" customHeight="1">
      <c r="B134" s="136"/>
      <c r="C134" s="137" t="s">
        <v>89</v>
      </c>
      <c r="D134" s="137" t="s">
        <v>154</v>
      </c>
      <c r="E134" s="138" t="s">
        <v>2144</v>
      </c>
      <c r="F134" s="139" t="s">
        <v>2145</v>
      </c>
      <c r="G134" s="140" t="s">
        <v>363</v>
      </c>
      <c r="H134" s="141">
        <v>20.100000000000001</v>
      </c>
      <c r="I134" s="142"/>
      <c r="J134" s="143">
        <f>ROUND(I134*H134,2)</f>
        <v>0</v>
      </c>
      <c r="K134" s="139" t="s">
        <v>310</v>
      </c>
      <c r="L134" s="32"/>
      <c r="M134" s="144" t="s">
        <v>1</v>
      </c>
      <c r="N134" s="145" t="s">
        <v>44</v>
      </c>
      <c r="P134" s="146">
        <f>O134*H134</f>
        <v>0</v>
      </c>
      <c r="Q134" s="146">
        <v>0</v>
      </c>
      <c r="R134" s="146">
        <f>Q134*H134</f>
        <v>0</v>
      </c>
      <c r="S134" s="146">
        <v>0.24</v>
      </c>
      <c r="T134" s="147">
        <f>S134*H134</f>
        <v>4.8239999999999998</v>
      </c>
      <c r="AR134" s="148" t="s">
        <v>158</v>
      </c>
      <c r="AT134" s="148" t="s">
        <v>154</v>
      </c>
      <c r="AU134" s="148" t="s">
        <v>89</v>
      </c>
      <c r="AY134" s="16" t="s">
        <v>151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86</v>
      </c>
      <c r="BK134" s="149">
        <f>ROUND(I134*H134,2)</f>
        <v>0</v>
      </c>
      <c r="BL134" s="16" t="s">
        <v>158</v>
      </c>
      <c r="BM134" s="148" t="s">
        <v>3499</v>
      </c>
    </row>
    <row r="135" spans="2:65" s="1" customFormat="1" ht="16.5" customHeight="1">
      <c r="B135" s="136"/>
      <c r="C135" s="137" t="s">
        <v>163</v>
      </c>
      <c r="D135" s="137" t="s">
        <v>154</v>
      </c>
      <c r="E135" s="138" t="s">
        <v>3500</v>
      </c>
      <c r="F135" s="139" t="s">
        <v>3501</v>
      </c>
      <c r="G135" s="140" t="s">
        <v>363</v>
      </c>
      <c r="H135" s="141">
        <v>20.100000000000001</v>
      </c>
      <c r="I135" s="142"/>
      <c r="J135" s="143">
        <f>ROUND(I135*H135,2)</f>
        <v>0</v>
      </c>
      <c r="K135" s="139" t="s">
        <v>310</v>
      </c>
      <c r="L135" s="32"/>
      <c r="M135" s="144" t="s">
        <v>1</v>
      </c>
      <c r="N135" s="145" t="s">
        <v>44</v>
      </c>
      <c r="P135" s="146">
        <f>O135*H135</f>
        <v>0</v>
      </c>
      <c r="Q135" s="146">
        <v>0</v>
      </c>
      <c r="R135" s="146">
        <f>Q135*H135</f>
        <v>0</v>
      </c>
      <c r="S135" s="146">
        <v>9.8000000000000004E-2</v>
      </c>
      <c r="T135" s="147">
        <f>S135*H135</f>
        <v>1.9698000000000002</v>
      </c>
      <c r="AR135" s="148" t="s">
        <v>158</v>
      </c>
      <c r="AT135" s="148" t="s">
        <v>154</v>
      </c>
      <c r="AU135" s="148" t="s">
        <v>89</v>
      </c>
      <c r="AY135" s="16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86</v>
      </c>
      <c r="BK135" s="149">
        <f>ROUND(I135*H135,2)</f>
        <v>0</v>
      </c>
      <c r="BL135" s="16" t="s">
        <v>158</v>
      </c>
      <c r="BM135" s="148" t="s">
        <v>3502</v>
      </c>
    </row>
    <row r="136" spans="2:65" s="1" customFormat="1" ht="16.5" customHeight="1">
      <c r="B136" s="136"/>
      <c r="C136" s="137" t="s">
        <v>158</v>
      </c>
      <c r="D136" s="137" t="s">
        <v>154</v>
      </c>
      <c r="E136" s="138" t="s">
        <v>3503</v>
      </c>
      <c r="F136" s="139" t="s">
        <v>3504</v>
      </c>
      <c r="G136" s="140" t="s">
        <v>363</v>
      </c>
      <c r="H136" s="141">
        <v>24</v>
      </c>
      <c r="I136" s="142"/>
      <c r="J136" s="143">
        <f>ROUND(I136*H136,2)</f>
        <v>0</v>
      </c>
      <c r="K136" s="139" t="s">
        <v>310</v>
      </c>
      <c r="L136" s="32"/>
      <c r="M136" s="144" t="s">
        <v>1</v>
      </c>
      <c r="N136" s="145" t="s">
        <v>44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158</v>
      </c>
      <c r="AT136" s="148" t="s">
        <v>154</v>
      </c>
      <c r="AU136" s="148" t="s">
        <v>89</v>
      </c>
      <c r="AY136" s="16" t="s">
        <v>151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6" t="s">
        <v>86</v>
      </c>
      <c r="BK136" s="149">
        <f>ROUND(I136*H136,2)</f>
        <v>0</v>
      </c>
      <c r="BL136" s="16" t="s">
        <v>158</v>
      </c>
      <c r="BM136" s="148" t="s">
        <v>3505</v>
      </c>
    </row>
    <row r="137" spans="2:65" s="12" customFormat="1" ht="11.25">
      <c r="B137" s="160"/>
      <c r="D137" s="150" t="s">
        <v>312</v>
      </c>
      <c r="E137" s="161" t="s">
        <v>1</v>
      </c>
      <c r="F137" s="162" t="s">
        <v>3506</v>
      </c>
      <c r="H137" s="163">
        <v>24</v>
      </c>
      <c r="I137" s="164"/>
      <c r="L137" s="160"/>
      <c r="M137" s="165"/>
      <c r="T137" s="166"/>
      <c r="AT137" s="161" t="s">
        <v>312</v>
      </c>
      <c r="AU137" s="161" t="s">
        <v>89</v>
      </c>
      <c r="AV137" s="12" t="s">
        <v>89</v>
      </c>
      <c r="AW137" s="12" t="s">
        <v>35</v>
      </c>
      <c r="AX137" s="12" t="s">
        <v>86</v>
      </c>
      <c r="AY137" s="161" t="s">
        <v>151</v>
      </c>
    </row>
    <row r="138" spans="2:65" s="1" customFormat="1" ht="16.5" customHeight="1">
      <c r="B138" s="136"/>
      <c r="C138" s="137" t="s">
        <v>150</v>
      </c>
      <c r="D138" s="137" t="s">
        <v>154</v>
      </c>
      <c r="E138" s="138" t="s">
        <v>3507</v>
      </c>
      <c r="F138" s="139" t="s">
        <v>3508</v>
      </c>
      <c r="G138" s="140" t="s">
        <v>309</v>
      </c>
      <c r="H138" s="141">
        <v>3.96</v>
      </c>
      <c r="I138" s="142"/>
      <c r="J138" s="143">
        <f>ROUND(I138*H138,2)</f>
        <v>0</v>
      </c>
      <c r="K138" s="139" t="s">
        <v>310</v>
      </c>
      <c r="L138" s="32"/>
      <c r="M138" s="144" t="s">
        <v>1</v>
      </c>
      <c r="N138" s="145" t="s">
        <v>44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158</v>
      </c>
      <c r="AT138" s="148" t="s">
        <v>154</v>
      </c>
      <c r="AU138" s="148" t="s">
        <v>89</v>
      </c>
      <c r="AY138" s="16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6" t="s">
        <v>86</v>
      </c>
      <c r="BK138" s="149">
        <f>ROUND(I138*H138,2)</f>
        <v>0</v>
      </c>
      <c r="BL138" s="16" t="s">
        <v>158</v>
      </c>
      <c r="BM138" s="148" t="s">
        <v>3509</v>
      </c>
    </row>
    <row r="139" spans="2:65" s="12" customFormat="1" ht="11.25">
      <c r="B139" s="160"/>
      <c r="D139" s="150" t="s">
        <v>312</v>
      </c>
      <c r="E139" s="161" t="s">
        <v>1</v>
      </c>
      <c r="F139" s="162" t="s">
        <v>3510</v>
      </c>
      <c r="H139" s="163">
        <v>3.96</v>
      </c>
      <c r="I139" s="164"/>
      <c r="L139" s="160"/>
      <c r="M139" s="165"/>
      <c r="T139" s="166"/>
      <c r="AT139" s="161" t="s">
        <v>312</v>
      </c>
      <c r="AU139" s="161" t="s">
        <v>89</v>
      </c>
      <c r="AV139" s="12" t="s">
        <v>89</v>
      </c>
      <c r="AW139" s="12" t="s">
        <v>35</v>
      </c>
      <c r="AX139" s="12" t="s">
        <v>86</v>
      </c>
      <c r="AY139" s="161" t="s">
        <v>151</v>
      </c>
    </row>
    <row r="140" spans="2:65" s="1" customFormat="1" ht="21.75" customHeight="1">
      <c r="B140" s="136"/>
      <c r="C140" s="137" t="s">
        <v>175</v>
      </c>
      <c r="D140" s="137" t="s">
        <v>154</v>
      </c>
      <c r="E140" s="138" t="s">
        <v>1474</v>
      </c>
      <c r="F140" s="139" t="s">
        <v>1475</v>
      </c>
      <c r="G140" s="140" t="s">
        <v>309</v>
      </c>
      <c r="H140" s="141">
        <v>51.6</v>
      </c>
      <c r="I140" s="142"/>
      <c r="J140" s="143">
        <f>ROUND(I140*H140,2)</f>
        <v>0</v>
      </c>
      <c r="K140" s="139" t="s">
        <v>310</v>
      </c>
      <c r="L140" s="32"/>
      <c r="M140" s="144" t="s">
        <v>1</v>
      </c>
      <c r="N140" s="145" t="s">
        <v>44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158</v>
      </c>
      <c r="AT140" s="148" t="s">
        <v>154</v>
      </c>
      <c r="AU140" s="148" t="s">
        <v>89</v>
      </c>
      <c r="AY140" s="16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6" t="s">
        <v>86</v>
      </c>
      <c r="BK140" s="149">
        <f>ROUND(I140*H140,2)</f>
        <v>0</v>
      </c>
      <c r="BL140" s="16" t="s">
        <v>158</v>
      </c>
      <c r="BM140" s="148" t="s">
        <v>3511</v>
      </c>
    </row>
    <row r="141" spans="2:65" s="12" customFormat="1" ht="11.25">
      <c r="B141" s="160"/>
      <c r="D141" s="150" t="s">
        <v>312</v>
      </c>
      <c r="E141" s="161" t="s">
        <v>1</v>
      </c>
      <c r="F141" s="162" t="s">
        <v>3512</v>
      </c>
      <c r="H141" s="163">
        <v>51.6</v>
      </c>
      <c r="I141" s="164"/>
      <c r="L141" s="160"/>
      <c r="M141" s="165"/>
      <c r="T141" s="166"/>
      <c r="AT141" s="161" t="s">
        <v>312</v>
      </c>
      <c r="AU141" s="161" t="s">
        <v>89</v>
      </c>
      <c r="AV141" s="12" t="s">
        <v>89</v>
      </c>
      <c r="AW141" s="12" t="s">
        <v>35</v>
      </c>
      <c r="AX141" s="12" t="s">
        <v>86</v>
      </c>
      <c r="AY141" s="161" t="s">
        <v>151</v>
      </c>
    </row>
    <row r="142" spans="2:65" s="1" customFormat="1" ht="24.2" customHeight="1">
      <c r="B142" s="136"/>
      <c r="C142" s="137" t="s">
        <v>179</v>
      </c>
      <c r="D142" s="137" t="s">
        <v>154</v>
      </c>
      <c r="E142" s="138" t="s">
        <v>3513</v>
      </c>
      <c r="F142" s="139" t="s">
        <v>3514</v>
      </c>
      <c r="G142" s="140" t="s">
        <v>349</v>
      </c>
      <c r="H142" s="141">
        <v>68</v>
      </c>
      <c r="I142" s="142"/>
      <c r="J142" s="143">
        <f>ROUND(I142*H142,2)</f>
        <v>0</v>
      </c>
      <c r="K142" s="139" t="s">
        <v>310</v>
      </c>
      <c r="L142" s="32"/>
      <c r="M142" s="144" t="s">
        <v>1</v>
      </c>
      <c r="N142" s="145" t="s">
        <v>44</v>
      </c>
      <c r="P142" s="146">
        <f>O142*H142</f>
        <v>0</v>
      </c>
      <c r="Q142" s="146">
        <v>4.0000000000000001E-3</v>
      </c>
      <c r="R142" s="146">
        <f>Q142*H142</f>
        <v>0.27200000000000002</v>
      </c>
      <c r="S142" s="146">
        <v>0</v>
      </c>
      <c r="T142" s="147">
        <f>S142*H142</f>
        <v>0</v>
      </c>
      <c r="AR142" s="148" t="s">
        <v>158</v>
      </c>
      <c r="AT142" s="148" t="s">
        <v>154</v>
      </c>
      <c r="AU142" s="148" t="s">
        <v>89</v>
      </c>
      <c r="AY142" s="16" t="s">
        <v>151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6" t="s">
        <v>86</v>
      </c>
      <c r="BK142" s="149">
        <f>ROUND(I142*H142,2)</f>
        <v>0</v>
      </c>
      <c r="BL142" s="16" t="s">
        <v>158</v>
      </c>
      <c r="BM142" s="148" t="s">
        <v>3515</v>
      </c>
    </row>
    <row r="143" spans="2:65" s="1" customFormat="1" ht="19.5">
      <c r="B143" s="32"/>
      <c r="D143" s="150" t="s">
        <v>167</v>
      </c>
      <c r="F143" s="151" t="s">
        <v>3516</v>
      </c>
      <c r="I143" s="152"/>
      <c r="L143" s="32"/>
      <c r="M143" s="153"/>
      <c r="T143" s="56"/>
      <c r="AT143" s="16" t="s">
        <v>167</v>
      </c>
      <c r="AU143" s="16" t="s">
        <v>89</v>
      </c>
    </row>
    <row r="144" spans="2:65" s="12" customFormat="1" ht="11.25">
      <c r="B144" s="160"/>
      <c r="D144" s="150" t="s">
        <v>312</v>
      </c>
      <c r="E144" s="161" t="s">
        <v>1</v>
      </c>
      <c r="F144" s="162" t="s">
        <v>3517</v>
      </c>
      <c r="H144" s="163">
        <v>68</v>
      </c>
      <c r="I144" s="164"/>
      <c r="L144" s="160"/>
      <c r="M144" s="165"/>
      <c r="T144" s="166"/>
      <c r="AT144" s="161" t="s">
        <v>312</v>
      </c>
      <c r="AU144" s="161" t="s">
        <v>89</v>
      </c>
      <c r="AV144" s="12" t="s">
        <v>89</v>
      </c>
      <c r="AW144" s="12" t="s">
        <v>35</v>
      </c>
      <c r="AX144" s="12" t="s">
        <v>86</v>
      </c>
      <c r="AY144" s="161" t="s">
        <v>151</v>
      </c>
    </row>
    <row r="145" spans="2:65" s="1" customFormat="1" ht="16.5" customHeight="1">
      <c r="B145" s="136"/>
      <c r="C145" s="137" t="s">
        <v>183</v>
      </c>
      <c r="D145" s="137" t="s">
        <v>154</v>
      </c>
      <c r="E145" s="138" t="s">
        <v>3518</v>
      </c>
      <c r="F145" s="139" t="s">
        <v>3519</v>
      </c>
      <c r="G145" s="140" t="s">
        <v>363</v>
      </c>
      <c r="H145" s="141">
        <v>81</v>
      </c>
      <c r="I145" s="142"/>
      <c r="J145" s="143">
        <f>ROUND(I145*H145,2)</f>
        <v>0</v>
      </c>
      <c r="K145" s="139" t="s">
        <v>310</v>
      </c>
      <c r="L145" s="32"/>
      <c r="M145" s="144" t="s">
        <v>1</v>
      </c>
      <c r="N145" s="145" t="s">
        <v>44</v>
      </c>
      <c r="P145" s="146">
        <f>O145*H145</f>
        <v>0</v>
      </c>
      <c r="Q145" s="146">
        <v>5.8E-4</v>
      </c>
      <c r="R145" s="146">
        <f>Q145*H145</f>
        <v>4.6980000000000001E-2</v>
      </c>
      <c r="S145" s="146">
        <v>0</v>
      </c>
      <c r="T145" s="147">
        <f>S145*H145</f>
        <v>0</v>
      </c>
      <c r="AR145" s="148" t="s">
        <v>158</v>
      </c>
      <c r="AT145" s="148" t="s">
        <v>154</v>
      </c>
      <c r="AU145" s="148" t="s">
        <v>89</v>
      </c>
      <c r="AY145" s="16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86</v>
      </c>
      <c r="BK145" s="149">
        <f>ROUND(I145*H145,2)</f>
        <v>0</v>
      </c>
      <c r="BL145" s="16" t="s">
        <v>158</v>
      </c>
      <c r="BM145" s="148" t="s">
        <v>3520</v>
      </c>
    </row>
    <row r="146" spans="2:65" s="12" customFormat="1" ht="11.25">
      <c r="B146" s="160"/>
      <c r="D146" s="150" t="s">
        <v>312</v>
      </c>
      <c r="E146" s="161" t="s">
        <v>1</v>
      </c>
      <c r="F146" s="162" t="s">
        <v>3521</v>
      </c>
      <c r="H146" s="163">
        <v>81</v>
      </c>
      <c r="I146" s="164"/>
      <c r="L146" s="160"/>
      <c r="M146" s="165"/>
      <c r="T146" s="166"/>
      <c r="AT146" s="161" t="s">
        <v>312</v>
      </c>
      <c r="AU146" s="161" t="s">
        <v>89</v>
      </c>
      <c r="AV146" s="12" t="s">
        <v>89</v>
      </c>
      <c r="AW146" s="12" t="s">
        <v>35</v>
      </c>
      <c r="AX146" s="12" t="s">
        <v>86</v>
      </c>
      <c r="AY146" s="161" t="s">
        <v>151</v>
      </c>
    </row>
    <row r="147" spans="2:65" s="1" customFormat="1" ht="16.5" customHeight="1">
      <c r="B147" s="136"/>
      <c r="C147" s="137" t="s">
        <v>187</v>
      </c>
      <c r="D147" s="137" t="s">
        <v>154</v>
      </c>
      <c r="E147" s="138" t="s">
        <v>3522</v>
      </c>
      <c r="F147" s="139" t="s">
        <v>3523</v>
      </c>
      <c r="G147" s="140" t="s">
        <v>363</v>
      </c>
      <c r="H147" s="141">
        <v>81</v>
      </c>
      <c r="I147" s="142"/>
      <c r="J147" s="143">
        <f>ROUND(I147*H147,2)</f>
        <v>0</v>
      </c>
      <c r="K147" s="139" t="s">
        <v>310</v>
      </c>
      <c r="L147" s="32"/>
      <c r="M147" s="144" t="s">
        <v>1</v>
      </c>
      <c r="N147" s="145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158</v>
      </c>
      <c r="AT147" s="148" t="s">
        <v>154</v>
      </c>
      <c r="AU147" s="148" t="s">
        <v>89</v>
      </c>
      <c r="AY147" s="16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6" t="s">
        <v>86</v>
      </c>
      <c r="BK147" s="149">
        <f>ROUND(I147*H147,2)</f>
        <v>0</v>
      </c>
      <c r="BL147" s="16" t="s">
        <v>158</v>
      </c>
      <c r="BM147" s="148" t="s">
        <v>3524</v>
      </c>
    </row>
    <row r="148" spans="2:65" s="1" customFormat="1" ht="21.75" customHeight="1">
      <c r="B148" s="136"/>
      <c r="C148" s="137" t="s">
        <v>191</v>
      </c>
      <c r="D148" s="137" t="s">
        <v>154</v>
      </c>
      <c r="E148" s="138" t="s">
        <v>470</v>
      </c>
      <c r="F148" s="139" t="s">
        <v>471</v>
      </c>
      <c r="G148" s="140" t="s">
        <v>309</v>
      </c>
      <c r="H148" s="141">
        <v>93</v>
      </c>
      <c r="I148" s="142"/>
      <c r="J148" s="143">
        <f>ROUND(I148*H148,2)</f>
        <v>0</v>
      </c>
      <c r="K148" s="139" t="s">
        <v>310</v>
      </c>
      <c r="L148" s="32"/>
      <c r="M148" s="144" t="s">
        <v>1</v>
      </c>
      <c r="N148" s="145" t="s">
        <v>44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158</v>
      </c>
      <c r="AT148" s="148" t="s">
        <v>154</v>
      </c>
      <c r="AU148" s="148" t="s">
        <v>89</v>
      </c>
      <c r="AY148" s="16" t="s">
        <v>151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86</v>
      </c>
      <c r="BK148" s="149">
        <f>ROUND(I148*H148,2)</f>
        <v>0</v>
      </c>
      <c r="BL148" s="16" t="s">
        <v>158</v>
      </c>
      <c r="BM148" s="148" t="s">
        <v>3525</v>
      </c>
    </row>
    <row r="149" spans="2:65" s="12" customFormat="1" ht="11.25">
      <c r="B149" s="160"/>
      <c r="D149" s="150" t="s">
        <v>312</v>
      </c>
      <c r="E149" s="161" t="s">
        <v>1</v>
      </c>
      <c r="F149" s="162" t="s">
        <v>3526</v>
      </c>
      <c r="H149" s="163">
        <v>4.8</v>
      </c>
      <c r="I149" s="164"/>
      <c r="L149" s="160"/>
      <c r="M149" s="165"/>
      <c r="T149" s="166"/>
      <c r="AT149" s="161" t="s">
        <v>312</v>
      </c>
      <c r="AU149" s="161" t="s">
        <v>89</v>
      </c>
      <c r="AV149" s="12" t="s">
        <v>89</v>
      </c>
      <c r="AW149" s="12" t="s">
        <v>35</v>
      </c>
      <c r="AX149" s="12" t="s">
        <v>79</v>
      </c>
      <c r="AY149" s="161" t="s">
        <v>151</v>
      </c>
    </row>
    <row r="150" spans="2:65" s="12" customFormat="1" ht="11.25">
      <c r="B150" s="160"/>
      <c r="D150" s="150" t="s">
        <v>312</v>
      </c>
      <c r="E150" s="161" t="s">
        <v>1</v>
      </c>
      <c r="F150" s="162" t="s">
        <v>3527</v>
      </c>
      <c r="H150" s="163">
        <v>51.6</v>
      </c>
      <c r="I150" s="164"/>
      <c r="L150" s="160"/>
      <c r="M150" s="165"/>
      <c r="T150" s="166"/>
      <c r="AT150" s="161" t="s">
        <v>312</v>
      </c>
      <c r="AU150" s="161" t="s">
        <v>89</v>
      </c>
      <c r="AV150" s="12" t="s">
        <v>89</v>
      </c>
      <c r="AW150" s="12" t="s">
        <v>35</v>
      </c>
      <c r="AX150" s="12" t="s">
        <v>79</v>
      </c>
      <c r="AY150" s="161" t="s">
        <v>151</v>
      </c>
    </row>
    <row r="151" spans="2:65" s="14" customFormat="1" ht="11.25">
      <c r="B151" s="184"/>
      <c r="D151" s="150" t="s">
        <v>312</v>
      </c>
      <c r="E151" s="185" t="s">
        <v>1</v>
      </c>
      <c r="F151" s="186" t="s">
        <v>473</v>
      </c>
      <c r="H151" s="187">
        <v>56.4</v>
      </c>
      <c r="I151" s="188"/>
      <c r="L151" s="184"/>
      <c r="M151" s="189"/>
      <c r="T151" s="190"/>
      <c r="AT151" s="185" t="s">
        <v>312</v>
      </c>
      <c r="AU151" s="185" t="s">
        <v>89</v>
      </c>
      <c r="AV151" s="14" t="s">
        <v>163</v>
      </c>
      <c r="AW151" s="14" t="s">
        <v>35</v>
      </c>
      <c r="AX151" s="14" t="s">
        <v>79</v>
      </c>
      <c r="AY151" s="185" t="s">
        <v>151</v>
      </c>
    </row>
    <row r="152" spans="2:65" s="12" customFormat="1" ht="11.25">
      <c r="B152" s="160"/>
      <c r="D152" s="150" t="s">
        <v>312</v>
      </c>
      <c r="E152" s="161" t="s">
        <v>1</v>
      </c>
      <c r="F152" s="162" t="s">
        <v>3528</v>
      </c>
      <c r="H152" s="163">
        <v>33</v>
      </c>
      <c r="I152" s="164"/>
      <c r="L152" s="160"/>
      <c r="M152" s="165"/>
      <c r="T152" s="166"/>
      <c r="AT152" s="161" t="s">
        <v>312</v>
      </c>
      <c r="AU152" s="161" t="s">
        <v>89</v>
      </c>
      <c r="AV152" s="12" t="s">
        <v>89</v>
      </c>
      <c r="AW152" s="12" t="s">
        <v>35</v>
      </c>
      <c r="AX152" s="12" t="s">
        <v>79</v>
      </c>
      <c r="AY152" s="161" t="s">
        <v>151</v>
      </c>
    </row>
    <row r="153" spans="2:65" s="12" customFormat="1" ht="11.25">
      <c r="B153" s="160"/>
      <c r="D153" s="150" t="s">
        <v>312</v>
      </c>
      <c r="E153" s="161" t="s">
        <v>1</v>
      </c>
      <c r="F153" s="162" t="s">
        <v>3529</v>
      </c>
      <c r="H153" s="163">
        <v>3.6</v>
      </c>
      <c r="I153" s="164"/>
      <c r="L153" s="160"/>
      <c r="M153" s="165"/>
      <c r="T153" s="166"/>
      <c r="AT153" s="161" t="s">
        <v>312</v>
      </c>
      <c r="AU153" s="161" t="s">
        <v>89</v>
      </c>
      <c r="AV153" s="12" t="s">
        <v>89</v>
      </c>
      <c r="AW153" s="12" t="s">
        <v>35</v>
      </c>
      <c r="AX153" s="12" t="s">
        <v>79</v>
      </c>
      <c r="AY153" s="161" t="s">
        <v>151</v>
      </c>
    </row>
    <row r="154" spans="2:65" s="14" customFormat="1" ht="11.25">
      <c r="B154" s="184"/>
      <c r="D154" s="150" t="s">
        <v>312</v>
      </c>
      <c r="E154" s="185" t="s">
        <v>3491</v>
      </c>
      <c r="F154" s="186" t="s">
        <v>473</v>
      </c>
      <c r="H154" s="187">
        <v>36.6</v>
      </c>
      <c r="I154" s="188"/>
      <c r="L154" s="184"/>
      <c r="M154" s="189"/>
      <c r="T154" s="190"/>
      <c r="AT154" s="185" t="s">
        <v>312</v>
      </c>
      <c r="AU154" s="185" t="s">
        <v>89</v>
      </c>
      <c r="AV154" s="14" t="s">
        <v>163</v>
      </c>
      <c r="AW154" s="14" t="s">
        <v>35</v>
      </c>
      <c r="AX154" s="14" t="s">
        <v>79</v>
      </c>
      <c r="AY154" s="185" t="s">
        <v>151</v>
      </c>
    </row>
    <row r="155" spans="2:65" s="13" customFormat="1" ht="11.25">
      <c r="B155" s="167"/>
      <c r="D155" s="150" t="s">
        <v>312</v>
      </c>
      <c r="E155" s="168" t="s">
        <v>1</v>
      </c>
      <c r="F155" s="169" t="s">
        <v>320</v>
      </c>
      <c r="H155" s="170">
        <v>93</v>
      </c>
      <c r="I155" s="171"/>
      <c r="L155" s="167"/>
      <c r="M155" s="172"/>
      <c r="T155" s="173"/>
      <c r="AT155" s="168" t="s">
        <v>312</v>
      </c>
      <c r="AU155" s="168" t="s">
        <v>89</v>
      </c>
      <c r="AV155" s="13" t="s">
        <v>158</v>
      </c>
      <c r="AW155" s="13" t="s">
        <v>35</v>
      </c>
      <c r="AX155" s="13" t="s">
        <v>86</v>
      </c>
      <c r="AY155" s="168" t="s">
        <v>151</v>
      </c>
    </row>
    <row r="156" spans="2:65" s="1" customFormat="1" ht="16.5" customHeight="1">
      <c r="B156" s="136"/>
      <c r="C156" s="137" t="s">
        <v>195</v>
      </c>
      <c r="D156" s="137" t="s">
        <v>154</v>
      </c>
      <c r="E156" s="138" t="s">
        <v>3530</v>
      </c>
      <c r="F156" s="139" t="s">
        <v>3531</v>
      </c>
      <c r="G156" s="140" t="s">
        <v>309</v>
      </c>
      <c r="H156" s="141">
        <v>36.6</v>
      </c>
      <c r="I156" s="142"/>
      <c r="J156" s="143">
        <f>ROUND(I156*H156,2)</f>
        <v>0</v>
      </c>
      <c r="K156" s="139" t="s">
        <v>310</v>
      </c>
      <c r="L156" s="32"/>
      <c r="M156" s="144" t="s">
        <v>1</v>
      </c>
      <c r="N156" s="145" t="s">
        <v>44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158</v>
      </c>
      <c r="AT156" s="148" t="s">
        <v>154</v>
      </c>
      <c r="AU156" s="148" t="s">
        <v>89</v>
      </c>
      <c r="AY156" s="16" t="s">
        <v>151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6" t="s">
        <v>86</v>
      </c>
      <c r="BK156" s="149">
        <f>ROUND(I156*H156,2)</f>
        <v>0</v>
      </c>
      <c r="BL156" s="16" t="s">
        <v>158</v>
      </c>
      <c r="BM156" s="148" t="s">
        <v>3532</v>
      </c>
    </row>
    <row r="157" spans="2:65" s="12" customFormat="1" ht="11.25">
      <c r="B157" s="160"/>
      <c r="D157" s="150" t="s">
        <v>312</v>
      </c>
      <c r="E157" s="161" t="s">
        <v>1</v>
      </c>
      <c r="F157" s="162" t="s">
        <v>3491</v>
      </c>
      <c r="H157" s="163">
        <v>36.6</v>
      </c>
      <c r="I157" s="164"/>
      <c r="L157" s="160"/>
      <c r="M157" s="165"/>
      <c r="T157" s="166"/>
      <c r="AT157" s="161" t="s">
        <v>312</v>
      </c>
      <c r="AU157" s="161" t="s">
        <v>89</v>
      </c>
      <c r="AV157" s="12" t="s">
        <v>89</v>
      </c>
      <c r="AW157" s="12" t="s">
        <v>35</v>
      </c>
      <c r="AX157" s="12" t="s">
        <v>86</v>
      </c>
      <c r="AY157" s="161" t="s">
        <v>151</v>
      </c>
    </row>
    <row r="158" spans="2:65" s="1" customFormat="1" ht="16.5" customHeight="1">
      <c r="B158" s="136"/>
      <c r="C158" s="137" t="s">
        <v>8</v>
      </c>
      <c r="D158" s="137" t="s">
        <v>154</v>
      </c>
      <c r="E158" s="138" t="s">
        <v>3533</v>
      </c>
      <c r="F158" s="139" t="s">
        <v>3534</v>
      </c>
      <c r="G158" s="140" t="s">
        <v>309</v>
      </c>
      <c r="H158" s="141">
        <v>3.96</v>
      </c>
      <c r="I158" s="142"/>
      <c r="J158" s="143">
        <f>ROUND(I158*H158,2)</f>
        <v>0</v>
      </c>
      <c r="K158" s="139" t="s">
        <v>310</v>
      </c>
      <c r="L158" s="32"/>
      <c r="M158" s="144" t="s">
        <v>1</v>
      </c>
      <c r="N158" s="145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154</v>
      </c>
      <c r="AU158" s="148" t="s">
        <v>89</v>
      </c>
      <c r="AY158" s="16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6" t="s">
        <v>86</v>
      </c>
      <c r="BK158" s="149">
        <f>ROUND(I158*H158,2)</f>
        <v>0</v>
      </c>
      <c r="BL158" s="16" t="s">
        <v>158</v>
      </c>
      <c r="BM158" s="148" t="s">
        <v>3535</v>
      </c>
    </row>
    <row r="159" spans="2:65" s="1" customFormat="1" ht="19.5">
      <c r="B159" s="32"/>
      <c r="D159" s="150" t="s">
        <v>167</v>
      </c>
      <c r="F159" s="151" t="s">
        <v>3536</v>
      </c>
      <c r="I159" s="152"/>
      <c r="L159" s="32"/>
      <c r="M159" s="153"/>
      <c r="T159" s="56"/>
      <c r="AT159" s="16" t="s">
        <v>167</v>
      </c>
      <c r="AU159" s="16" t="s">
        <v>89</v>
      </c>
    </row>
    <row r="160" spans="2:65" s="1" customFormat="1" ht="16.5" customHeight="1">
      <c r="B160" s="136"/>
      <c r="C160" s="137" t="s">
        <v>204</v>
      </c>
      <c r="D160" s="137" t="s">
        <v>154</v>
      </c>
      <c r="E160" s="138" t="s">
        <v>510</v>
      </c>
      <c r="F160" s="139" t="s">
        <v>511</v>
      </c>
      <c r="G160" s="140" t="s">
        <v>309</v>
      </c>
      <c r="H160" s="141">
        <v>33</v>
      </c>
      <c r="I160" s="142"/>
      <c r="J160" s="143">
        <f>ROUND(I160*H160,2)</f>
        <v>0</v>
      </c>
      <c r="K160" s="139" t="s">
        <v>310</v>
      </c>
      <c r="L160" s="32"/>
      <c r="M160" s="144" t="s">
        <v>1</v>
      </c>
      <c r="N160" s="145" t="s">
        <v>44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158</v>
      </c>
      <c r="AT160" s="148" t="s">
        <v>154</v>
      </c>
      <c r="AU160" s="148" t="s">
        <v>89</v>
      </c>
      <c r="AY160" s="16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6" t="s">
        <v>86</v>
      </c>
      <c r="BK160" s="149">
        <f>ROUND(I160*H160,2)</f>
        <v>0</v>
      </c>
      <c r="BL160" s="16" t="s">
        <v>158</v>
      </c>
      <c r="BM160" s="148" t="s">
        <v>3537</v>
      </c>
    </row>
    <row r="161" spans="2:65" s="12" customFormat="1" ht="11.25">
      <c r="B161" s="160"/>
      <c r="D161" s="150" t="s">
        <v>312</v>
      </c>
      <c r="E161" s="161" t="s">
        <v>1</v>
      </c>
      <c r="F161" s="162" t="s">
        <v>3528</v>
      </c>
      <c r="H161" s="163">
        <v>33</v>
      </c>
      <c r="I161" s="164"/>
      <c r="L161" s="160"/>
      <c r="M161" s="165"/>
      <c r="T161" s="166"/>
      <c r="AT161" s="161" t="s">
        <v>312</v>
      </c>
      <c r="AU161" s="161" t="s">
        <v>89</v>
      </c>
      <c r="AV161" s="12" t="s">
        <v>89</v>
      </c>
      <c r="AW161" s="12" t="s">
        <v>35</v>
      </c>
      <c r="AX161" s="12" t="s">
        <v>86</v>
      </c>
      <c r="AY161" s="161" t="s">
        <v>151</v>
      </c>
    </row>
    <row r="162" spans="2:65" s="1" customFormat="1" ht="16.5" customHeight="1">
      <c r="B162" s="136"/>
      <c r="C162" s="137" t="s">
        <v>208</v>
      </c>
      <c r="D162" s="137" t="s">
        <v>154</v>
      </c>
      <c r="E162" s="138" t="s">
        <v>514</v>
      </c>
      <c r="F162" s="139" t="s">
        <v>515</v>
      </c>
      <c r="G162" s="140" t="s">
        <v>309</v>
      </c>
      <c r="H162" s="141">
        <v>16</v>
      </c>
      <c r="I162" s="142"/>
      <c r="J162" s="143">
        <f>ROUND(I162*H162,2)</f>
        <v>0</v>
      </c>
      <c r="K162" s="139" t="s">
        <v>310</v>
      </c>
      <c r="L162" s="32"/>
      <c r="M162" s="144" t="s">
        <v>1</v>
      </c>
      <c r="N162" s="145" t="s">
        <v>44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158</v>
      </c>
      <c r="AT162" s="148" t="s">
        <v>154</v>
      </c>
      <c r="AU162" s="148" t="s">
        <v>89</v>
      </c>
      <c r="AY162" s="16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6" t="s">
        <v>86</v>
      </c>
      <c r="BK162" s="149">
        <f>ROUND(I162*H162,2)</f>
        <v>0</v>
      </c>
      <c r="BL162" s="16" t="s">
        <v>158</v>
      </c>
      <c r="BM162" s="148" t="s">
        <v>3538</v>
      </c>
    </row>
    <row r="163" spans="2:65" s="12" customFormat="1" ht="11.25">
      <c r="B163" s="160"/>
      <c r="D163" s="150" t="s">
        <v>312</v>
      </c>
      <c r="E163" s="161" t="s">
        <v>1</v>
      </c>
      <c r="F163" s="162" t="s">
        <v>3539</v>
      </c>
      <c r="H163" s="163">
        <v>16</v>
      </c>
      <c r="I163" s="164"/>
      <c r="L163" s="160"/>
      <c r="M163" s="165"/>
      <c r="T163" s="166"/>
      <c r="AT163" s="161" t="s">
        <v>312</v>
      </c>
      <c r="AU163" s="161" t="s">
        <v>89</v>
      </c>
      <c r="AV163" s="12" t="s">
        <v>89</v>
      </c>
      <c r="AW163" s="12" t="s">
        <v>35</v>
      </c>
      <c r="AX163" s="12" t="s">
        <v>86</v>
      </c>
      <c r="AY163" s="161" t="s">
        <v>151</v>
      </c>
    </row>
    <row r="164" spans="2:65" s="1" customFormat="1" ht="16.5" customHeight="1">
      <c r="B164" s="136"/>
      <c r="C164" s="174" t="s">
        <v>212</v>
      </c>
      <c r="D164" s="174" t="s">
        <v>374</v>
      </c>
      <c r="E164" s="175" t="s">
        <v>3540</v>
      </c>
      <c r="F164" s="176" t="s">
        <v>3541</v>
      </c>
      <c r="G164" s="177" t="s">
        <v>377</v>
      </c>
      <c r="H164" s="178">
        <v>32</v>
      </c>
      <c r="I164" s="179"/>
      <c r="J164" s="180">
        <f>ROUND(I164*H164,2)</f>
        <v>0</v>
      </c>
      <c r="K164" s="176" t="s">
        <v>310</v>
      </c>
      <c r="L164" s="181"/>
      <c r="M164" s="182" t="s">
        <v>1</v>
      </c>
      <c r="N164" s="183" t="s">
        <v>44</v>
      </c>
      <c r="P164" s="146">
        <f>O164*H164</f>
        <v>0</v>
      </c>
      <c r="Q164" s="146">
        <v>1</v>
      </c>
      <c r="R164" s="146">
        <f>Q164*H164</f>
        <v>32</v>
      </c>
      <c r="S164" s="146">
        <v>0</v>
      </c>
      <c r="T164" s="147">
        <f>S164*H164</f>
        <v>0</v>
      </c>
      <c r="AR164" s="148" t="s">
        <v>183</v>
      </c>
      <c r="AT164" s="148" t="s">
        <v>374</v>
      </c>
      <c r="AU164" s="148" t="s">
        <v>89</v>
      </c>
      <c r="AY164" s="16" t="s">
        <v>151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6" t="s">
        <v>86</v>
      </c>
      <c r="BK164" s="149">
        <f>ROUND(I164*H164,2)</f>
        <v>0</v>
      </c>
      <c r="BL164" s="16" t="s">
        <v>158</v>
      </c>
      <c r="BM164" s="148" t="s">
        <v>3542</v>
      </c>
    </row>
    <row r="165" spans="2:65" s="12" customFormat="1" ht="11.25">
      <c r="B165" s="160"/>
      <c r="D165" s="150" t="s">
        <v>312</v>
      </c>
      <c r="F165" s="162" t="s">
        <v>3543</v>
      </c>
      <c r="H165" s="163">
        <v>32</v>
      </c>
      <c r="I165" s="164"/>
      <c r="L165" s="160"/>
      <c r="M165" s="165"/>
      <c r="T165" s="166"/>
      <c r="AT165" s="161" t="s">
        <v>312</v>
      </c>
      <c r="AU165" s="161" t="s">
        <v>89</v>
      </c>
      <c r="AV165" s="12" t="s">
        <v>89</v>
      </c>
      <c r="AW165" s="12" t="s">
        <v>3</v>
      </c>
      <c r="AX165" s="12" t="s">
        <v>86</v>
      </c>
      <c r="AY165" s="161" t="s">
        <v>151</v>
      </c>
    </row>
    <row r="166" spans="2:65" s="1" customFormat="1" ht="16.5" customHeight="1">
      <c r="B166" s="136"/>
      <c r="C166" s="137" t="s">
        <v>216</v>
      </c>
      <c r="D166" s="137" t="s">
        <v>154</v>
      </c>
      <c r="E166" s="138" t="s">
        <v>3544</v>
      </c>
      <c r="F166" s="139" t="s">
        <v>3545</v>
      </c>
      <c r="G166" s="140" t="s">
        <v>363</v>
      </c>
      <c r="H166" s="141">
        <v>24</v>
      </c>
      <c r="I166" s="142"/>
      <c r="J166" s="143">
        <f>ROUND(I166*H166,2)</f>
        <v>0</v>
      </c>
      <c r="K166" s="139" t="s">
        <v>310</v>
      </c>
      <c r="L166" s="32"/>
      <c r="M166" s="144" t="s">
        <v>1</v>
      </c>
      <c r="N166" s="145" t="s">
        <v>44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158</v>
      </c>
      <c r="AT166" s="148" t="s">
        <v>154</v>
      </c>
      <c r="AU166" s="148" t="s">
        <v>89</v>
      </c>
      <c r="AY166" s="16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6" t="s">
        <v>86</v>
      </c>
      <c r="BK166" s="149">
        <f>ROUND(I166*H166,2)</f>
        <v>0</v>
      </c>
      <c r="BL166" s="16" t="s">
        <v>158</v>
      </c>
      <c r="BM166" s="148" t="s">
        <v>3546</v>
      </c>
    </row>
    <row r="167" spans="2:65" s="12" customFormat="1" ht="11.25">
      <c r="B167" s="160"/>
      <c r="D167" s="150" t="s">
        <v>312</v>
      </c>
      <c r="E167" s="161" t="s">
        <v>1</v>
      </c>
      <c r="F167" s="162" t="s">
        <v>3547</v>
      </c>
      <c r="H167" s="163">
        <v>24</v>
      </c>
      <c r="I167" s="164"/>
      <c r="L167" s="160"/>
      <c r="M167" s="165"/>
      <c r="T167" s="166"/>
      <c r="AT167" s="161" t="s">
        <v>312</v>
      </c>
      <c r="AU167" s="161" t="s">
        <v>89</v>
      </c>
      <c r="AV167" s="12" t="s">
        <v>89</v>
      </c>
      <c r="AW167" s="12" t="s">
        <v>35</v>
      </c>
      <c r="AX167" s="12" t="s">
        <v>86</v>
      </c>
      <c r="AY167" s="161" t="s">
        <v>151</v>
      </c>
    </row>
    <row r="168" spans="2:65" s="1" customFormat="1" ht="16.5" customHeight="1">
      <c r="B168" s="136"/>
      <c r="C168" s="137" t="s">
        <v>220</v>
      </c>
      <c r="D168" s="137" t="s">
        <v>154</v>
      </c>
      <c r="E168" s="138" t="s">
        <v>538</v>
      </c>
      <c r="F168" s="139" t="s">
        <v>539</v>
      </c>
      <c r="G168" s="140" t="s">
        <v>363</v>
      </c>
      <c r="H168" s="141">
        <v>24</v>
      </c>
      <c r="I168" s="142"/>
      <c r="J168" s="143">
        <f>ROUND(I168*H168,2)</f>
        <v>0</v>
      </c>
      <c r="K168" s="139" t="s">
        <v>310</v>
      </c>
      <c r="L168" s="32"/>
      <c r="M168" s="144" t="s">
        <v>1</v>
      </c>
      <c r="N168" s="145" t="s">
        <v>44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158</v>
      </c>
      <c r="AT168" s="148" t="s">
        <v>154</v>
      </c>
      <c r="AU168" s="148" t="s">
        <v>89</v>
      </c>
      <c r="AY168" s="16" t="s">
        <v>151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6" t="s">
        <v>86</v>
      </c>
      <c r="BK168" s="149">
        <f>ROUND(I168*H168,2)</f>
        <v>0</v>
      </c>
      <c r="BL168" s="16" t="s">
        <v>158</v>
      </c>
      <c r="BM168" s="148" t="s">
        <v>3548</v>
      </c>
    </row>
    <row r="169" spans="2:65" s="1" customFormat="1" ht="16.5" customHeight="1">
      <c r="B169" s="136"/>
      <c r="C169" s="174" t="s">
        <v>224</v>
      </c>
      <c r="D169" s="174" t="s">
        <v>374</v>
      </c>
      <c r="E169" s="175" t="s">
        <v>542</v>
      </c>
      <c r="F169" s="176" t="s">
        <v>543</v>
      </c>
      <c r="G169" s="177" t="s">
        <v>544</v>
      </c>
      <c r="H169" s="178">
        <v>0.48</v>
      </c>
      <c r="I169" s="179"/>
      <c r="J169" s="180">
        <f>ROUND(I169*H169,2)</f>
        <v>0</v>
      </c>
      <c r="K169" s="176" t="s">
        <v>310</v>
      </c>
      <c r="L169" s="181"/>
      <c r="M169" s="182" t="s">
        <v>1</v>
      </c>
      <c r="N169" s="183" t="s">
        <v>44</v>
      </c>
      <c r="P169" s="146">
        <f>O169*H169</f>
        <v>0</v>
      </c>
      <c r="Q169" s="146">
        <v>1E-3</v>
      </c>
      <c r="R169" s="146">
        <f>Q169*H169</f>
        <v>4.8000000000000001E-4</v>
      </c>
      <c r="S169" s="146">
        <v>0</v>
      </c>
      <c r="T169" s="147">
        <f>S169*H169</f>
        <v>0</v>
      </c>
      <c r="AR169" s="148" t="s">
        <v>183</v>
      </c>
      <c r="AT169" s="148" t="s">
        <v>374</v>
      </c>
      <c r="AU169" s="148" t="s">
        <v>89</v>
      </c>
      <c r="AY169" s="16" t="s">
        <v>151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6" t="s">
        <v>86</v>
      </c>
      <c r="BK169" s="149">
        <f>ROUND(I169*H169,2)</f>
        <v>0</v>
      </c>
      <c r="BL169" s="16" t="s">
        <v>158</v>
      </c>
      <c r="BM169" s="148" t="s">
        <v>3549</v>
      </c>
    </row>
    <row r="170" spans="2:65" s="12" customFormat="1" ht="11.25">
      <c r="B170" s="160"/>
      <c r="D170" s="150" t="s">
        <v>312</v>
      </c>
      <c r="F170" s="162" t="s">
        <v>3550</v>
      </c>
      <c r="H170" s="163">
        <v>0.48</v>
      </c>
      <c r="I170" s="164"/>
      <c r="L170" s="160"/>
      <c r="M170" s="165"/>
      <c r="T170" s="166"/>
      <c r="AT170" s="161" t="s">
        <v>312</v>
      </c>
      <c r="AU170" s="161" t="s">
        <v>89</v>
      </c>
      <c r="AV170" s="12" t="s">
        <v>89</v>
      </c>
      <c r="AW170" s="12" t="s">
        <v>3</v>
      </c>
      <c r="AX170" s="12" t="s">
        <v>86</v>
      </c>
      <c r="AY170" s="161" t="s">
        <v>151</v>
      </c>
    </row>
    <row r="171" spans="2:65" s="1" customFormat="1" ht="16.5" customHeight="1">
      <c r="B171" s="136"/>
      <c r="C171" s="137" t="s">
        <v>229</v>
      </c>
      <c r="D171" s="137" t="s">
        <v>154</v>
      </c>
      <c r="E171" s="138" t="s">
        <v>548</v>
      </c>
      <c r="F171" s="139" t="s">
        <v>549</v>
      </c>
      <c r="G171" s="140" t="s">
        <v>363</v>
      </c>
      <c r="H171" s="141">
        <v>24</v>
      </c>
      <c r="I171" s="142"/>
      <c r="J171" s="143">
        <f>ROUND(I171*H171,2)</f>
        <v>0</v>
      </c>
      <c r="K171" s="139" t="s">
        <v>310</v>
      </c>
      <c r="L171" s="32"/>
      <c r="M171" s="144" t="s">
        <v>1</v>
      </c>
      <c r="N171" s="145" t="s">
        <v>44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158</v>
      </c>
      <c r="AT171" s="148" t="s">
        <v>154</v>
      </c>
      <c r="AU171" s="148" t="s">
        <v>89</v>
      </c>
      <c r="AY171" s="16" t="s">
        <v>151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6" t="s">
        <v>86</v>
      </c>
      <c r="BK171" s="149">
        <f>ROUND(I171*H171,2)</f>
        <v>0</v>
      </c>
      <c r="BL171" s="16" t="s">
        <v>158</v>
      </c>
      <c r="BM171" s="148" t="s">
        <v>3551</v>
      </c>
    </row>
    <row r="172" spans="2:65" s="12" customFormat="1" ht="11.25">
      <c r="B172" s="160"/>
      <c r="D172" s="150" t="s">
        <v>312</v>
      </c>
      <c r="E172" s="161" t="s">
        <v>1</v>
      </c>
      <c r="F172" s="162" t="s">
        <v>3552</v>
      </c>
      <c r="H172" s="163">
        <v>24</v>
      </c>
      <c r="I172" s="164"/>
      <c r="L172" s="160"/>
      <c r="M172" s="165"/>
      <c r="T172" s="166"/>
      <c r="AT172" s="161" t="s">
        <v>312</v>
      </c>
      <c r="AU172" s="161" t="s">
        <v>89</v>
      </c>
      <c r="AV172" s="12" t="s">
        <v>89</v>
      </c>
      <c r="AW172" s="12" t="s">
        <v>35</v>
      </c>
      <c r="AX172" s="12" t="s">
        <v>86</v>
      </c>
      <c r="AY172" s="161" t="s">
        <v>151</v>
      </c>
    </row>
    <row r="173" spans="2:65" s="1" customFormat="1" ht="16.5" customHeight="1">
      <c r="B173" s="136"/>
      <c r="C173" s="137" t="s">
        <v>236</v>
      </c>
      <c r="D173" s="137" t="s">
        <v>154</v>
      </c>
      <c r="E173" s="138" t="s">
        <v>1238</v>
      </c>
      <c r="F173" s="139" t="s">
        <v>1239</v>
      </c>
      <c r="G173" s="140" t="s">
        <v>363</v>
      </c>
      <c r="H173" s="141">
        <v>20</v>
      </c>
      <c r="I173" s="142"/>
      <c r="J173" s="143">
        <f>ROUND(I173*H173,2)</f>
        <v>0</v>
      </c>
      <c r="K173" s="139" t="s">
        <v>310</v>
      </c>
      <c r="L173" s="32"/>
      <c r="M173" s="144" t="s">
        <v>1</v>
      </c>
      <c r="N173" s="145" t="s">
        <v>44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158</v>
      </c>
      <c r="AT173" s="148" t="s">
        <v>154</v>
      </c>
      <c r="AU173" s="148" t="s">
        <v>89</v>
      </c>
      <c r="AY173" s="16" t="s">
        <v>151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6" t="s">
        <v>86</v>
      </c>
      <c r="BK173" s="149">
        <f>ROUND(I173*H173,2)</f>
        <v>0</v>
      </c>
      <c r="BL173" s="16" t="s">
        <v>158</v>
      </c>
      <c r="BM173" s="148" t="s">
        <v>3553</v>
      </c>
    </row>
    <row r="174" spans="2:65" s="12" customFormat="1" ht="11.25">
      <c r="B174" s="160"/>
      <c r="D174" s="150" t="s">
        <v>312</v>
      </c>
      <c r="E174" s="161" t="s">
        <v>1</v>
      </c>
      <c r="F174" s="162" t="s">
        <v>3554</v>
      </c>
      <c r="H174" s="163">
        <v>20</v>
      </c>
      <c r="I174" s="164"/>
      <c r="L174" s="160"/>
      <c r="M174" s="165"/>
      <c r="T174" s="166"/>
      <c r="AT174" s="161" t="s">
        <v>312</v>
      </c>
      <c r="AU174" s="161" t="s">
        <v>89</v>
      </c>
      <c r="AV174" s="12" t="s">
        <v>89</v>
      </c>
      <c r="AW174" s="12" t="s">
        <v>35</v>
      </c>
      <c r="AX174" s="12" t="s">
        <v>86</v>
      </c>
      <c r="AY174" s="161" t="s">
        <v>151</v>
      </c>
    </row>
    <row r="175" spans="2:65" s="1" customFormat="1" ht="16.5" customHeight="1">
      <c r="B175" s="136"/>
      <c r="C175" s="137" t="s">
        <v>7</v>
      </c>
      <c r="D175" s="137" t="s">
        <v>154</v>
      </c>
      <c r="E175" s="138" t="s">
        <v>558</v>
      </c>
      <c r="F175" s="139" t="s">
        <v>559</v>
      </c>
      <c r="G175" s="140" t="s">
        <v>309</v>
      </c>
      <c r="H175" s="141">
        <v>0.48</v>
      </c>
      <c r="I175" s="142"/>
      <c r="J175" s="143">
        <f>ROUND(I175*H175,2)</f>
        <v>0</v>
      </c>
      <c r="K175" s="139" t="s">
        <v>310</v>
      </c>
      <c r="L175" s="32"/>
      <c r="M175" s="144" t="s">
        <v>1</v>
      </c>
      <c r="N175" s="145" t="s">
        <v>44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158</v>
      </c>
      <c r="AT175" s="148" t="s">
        <v>154</v>
      </c>
      <c r="AU175" s="148" t="s">
        <v>89</v>
      </c>
      <c r="AY175" s="16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86</v>
      </c>
      <c r="BK175" s="149">
        <f>ROUND(I175*H175,2)</f>
        <v>0</v>
      </c>
      <c r="BL175" s="16" t="s">
        <v>158</v>
      </c>
      <c r="BM175" s="148" t="s">
        <v>3555</v>
      </c>
    </row>
    <row r="176" spans="2:65" s="11" customFormat="1" ht="22.9" customHeight="1">
      <c r="B176" s="124"/>
      <c r="D176" s="125" t="s">
        <v>78</v>
      </c>
      <c r="E176" s="134" t="s">
        <v>89</v>
      </c>
      <c r="F176" s="134" t="s">
        <v>561</v>
      </c>
      <c r="I176" s="127"/>
      <c r="J176" s="135">
        <f>BK176</f>
        <v>0</v>
      </c>
      <c r="L176" s="124"/>
      <c r="M176" s="129"/>
      <c r="P176" s="130">
        <f>SUM(P177:P178)</f>
        <v>0</v>
      </c>
      <c r="R176" s="130">
        <f>SUM(R177:R178)</f>
        <v>0.69030599999999998</v>
      </c>
      <c r="T176" s="131">
        <f>SUM(T177:T178)</f>
        <v>0</v>
      </c>
      <c r="AR176" s="125" t="s">
        <v>86</v>
      </c>
      <c r="AT176" s="132" t="s">
        <v>78</v>
      </c>
      <c r="AU176" s="132" t="s">
        <v>86</v>
      </c>
      <c r="AY176" s="125" t="s">
        <v>151</v>
      </c>
      <c r="BK176" s="133">
        <f>SUM(BK177:BK178)</f>
        <v>0</v>
      </c>
    </row>
    <row r="177" spans="2:65" s="1" customFormat="1" ht="16.5" customHeight="1">
      <c r="B177" s="136"/>
      <c r="C177" s="137" t="s">
        <v>245</v>
      </c>
      <c r="D177" s="137" t="s">
        <v>154</v>
      </c>
      <c r="E177" s="138" t="s">
        <v>1648</v>
      </c>
      <c r="F177" s="139" t="s">
        <v>1649</v>
      </c>
      <c r="G177" s="140" t="s">
        <v>309</v>
      </c>
      <c r="H177" s="141">
        <v>0.3</v>
      </c>
      <c r="I177" s="142"/>
      <c r="J177" s="143">
        <f>ROUND(I177*H177,2)</f>
        <v>0</v>
      </c>
      <c r="K177" s="139" t="s">
        <v>310</v>
      </c>
      <c r="L177" s="32"/>
      <c r="M177" s="144" t="s">
        <v>1</v>
      </c>
      <c r="N177" s="145" t="s">
        <v>44</v>
      </c>
      <c r="P177" s="146">
        <f>O177*H177</f>
        <v>0</v>
      </c>
      <c r="Q177" s="146">
        <v>2.3010199999999998</v>
      </c>
      <c r="R177" s="146">
        <f>Q177*H177</f>
        <v>0.69030599999999998</v>
      </c>
      <c r="S177" s="146">
        <v>0</v>
      </c>
      <c r="T177" s="147">
        <f>S177*H177</f>
        <v>0</v>
      </c>
      <c r="AR177" s="148" t="s">
        <v>158</v>
      </c>
      <c r="AT177" s="148" t="s">
        <v>154</v>
      </c>
      <c r="AU177" s="148" t="s">
        <v>89</v>
      </c>
      <c r="AY177" s="16" t="s">
        <v>151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6" t="s">
        <v>86</v>
      </c>
      <c r="BK177" s="149">
        <f>ROUND(I177*H177,2)</f>
        <v>0</v>
      </c>
      <c r="BL177" s="16" t="s">
        <v>158</v>
      </c>
      <c r="BM177" s="148" t="s">
        <v>3556</v>
      </c>
    </row>
    <row r="178" spans="2:65" s="12" customFormat="1" ht="11.25">
      <c r="B178" s="160"/>
      <c r="D178" s="150" t="s">
        <v>312</v>
      </c>
      <c r="E178" s="161" t="s">
        <v>1</v>
      </c>
      <c r="F178" s="162" t="s">
        <v>3557</v>
      </c>
      <c r="H178" s="163">
        <v>0.3</v>
      </c>
      <c r="I178" s="164"/>
      <c r="L178" s="160"/>
      <c r="M178" s="165"/>
      <c r="T178" s="166"/>
      <c r="AT178" s="161" t="s">
        <v>312</v>
      </c>
      <c r="AU178" s="161" t="s">
        <v>89</v>
      </c>
      <c r="AV178" s="12" t="s">
        <v>89</v>
      </c>
      <c r="AW178" s="12" t="s">
        <v>35</v>
      </c>
      <c r="AX178" s="12" t="s">
        <v>86</v>
      </c>
      <c r="AY178" s="161" t="s">
        <v>151</v>
      </c>
    </row>
    <row r="179" spans="2:65" s="11" customFormat="1" ht="22.9" customHeight="1">
      <c r="B179" s="124"/>
      <c r="D179" s="125" t="s">
        <v>78</v>
      </c>
      <c r="E179" s="134" t="s">
        <v>163</v>
      </c>
      <c r="F179" s="134" t="s">
        <v>639</v>
      </c>
      <c r="I179" s="127"/>
      <c r="J179" s="135">
        <f>BK179</f>
        <v>0</v>
      </c>
      <c r="L179" s="124"/>
      <c r="M179" s="129"/>
      <c r="P179" s="130">
        <f>SUM(P180:P186)</f>
        <v>0</v>
      </c>
      <c r="R179" s="130">
        <f>SUM(R180:R186)</f>
        <v>4.5235686999999993</v>
      </c>
      <c r="T179" s="131">
        <f>SUM(T180:T186)</f>
        <v>0</v>
      </c>
      <c r="AR179" s="125" t="s">
        <v>86</v>
      </c>
      <c r="AT179" s="132" t="s">
        <v>78</v>
      </c>
      <c r="AU179" s="132" t="s">
        <v>86</v>
      </c>
      <c r="AY179" s="125" t="s">
        <v>151</v>
      </c>
      <c r="BK179" s="133">
        <f>SUM(BK180:BK186)</f>
        <v>0</v>
      </c>
    </row>
    <row r="180" spans="2:65" s="1" customFormat="1" ht="16.5" customHeight="1">
      <c r="B180" s="136"/>
      <c r="C180" s="137" t="s">
        <v>251</v>
      </c>
      <c r="D180" s="137" t="s">
        <v>154</v>
      </c>
      <c r="E180" s="138" t="s">
        <v>3558</v>
      </c>
      <c r="F180" s="139" t="s">
        <v>3559</v>
      </c>
      <c r="G180" s="140" t="s">
        <v>309</v>
      </c>
      <c r="H180" s="141">
        <v>1.9</v>
      </c>
      <c r="I180" s="142"/>
      <c r="J180" s="143">
        <f>ROUND(I180*H180,2)</f>
        <v>0</v>
      </c>
      <c r="K180" s="139" t="s">
        <v>310</v>
      </c>
      <c r="L180" s="32"/>
      <c r="M180" s="144" t="s">
        <v>1</v>
      </c>
      <c r="N180" s="145" t="s">
        <v>44</v>
      </c>
      <c r="P180" s="146">
        <f>O180*H180</f>
        <v>0</v>
      </c>
      <c r="Q180" s="146">
        <v>2.3010199999999998</v>
      </c>
      <c r="R180" s="146">
        <f>Q180*H180</f>
        <v>4.3719379999999992</v>
      </c>
      <c r="S180" s="146">
        <v>0</v>
      </c>
      <c r="T180" s="147">
        <f>S180*H180</f>
        <v>0</v>
      </c>
      <c r="AR180" s="148" t="s">
        <v>158</v>
      </c>
      <c r="AT180" s="148" t="s">
        <v>154</v>
      </c>
      <c r="AU180" s="148" t="s">
        <v>89</v>
      </c>
      <c r="AY180" s="16" t="s">
        <v>151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6" t="s">
        <v>86</v>
      </c>
      <c r="BK180" s="149">
        <f>ROUND(I180*H180,2)</f>
        <v>0</v>
      </c>
      <c r="BL180" s="16" t="s">
        <v>158</v>
      </c>
      <c r="BM180" s="148" t="s">
        <v>3560</v>
      </c>
    </row>
    <row r="181" spans="2:65" s="12" customFormat="1" ht="11.25">
      <c r="B181" s="160"/>
      <c r="D181" s="150" t="s">
        <v>312</v>
      </c>
      <c r="E181" s="161" t="s">
        <v>1</v>
      </c>
      <c r="F181" s="162" t="s">
        <v>3561</v>
      </c>
      <c r="H181" s="163">
        <v>1.9</v>
      </c>
      <c r="I181" s="164"/>
      <c r="L181" s="160"/>
      <c r="M181" s="165"/>
      <c r="T181" s="166"/>
      <c r="AT181" s="161" t="s">
        <v>312</v>
      </c>
      <c r="AU181" s="161" t="s">
        <v>89</v>
      </c>
      <c r="AV181" s="12" t="s">
        <v>89</v>
      </c>
      <c r="AW181" s="12" t="s">
        <v>35</v>
      </c>
      <c r="AX181" s="12" t="s">
        <v>86</v>
      </c>
      <c r="AY181" s="161" t="s">
        <v>151</v>
      </c>
    </row>
    <row r="182" spans="2:65" s="1" customFormat="1" ht="16.5" customHeight="1">
      <c r="B182" s="136"/>
      <c r="C182" s="137" t="s">
        <v>255</v>
      </c>
      <c r="D182" s="137" t="s">
        <v>154</v>
      </c>
      <c r="E182" s="138" t="s">
        <v>671</v>
      </c>
      <c r="F182" s="139" t="s">
        <v>672</v>
      </c>
      <c r="G182" s="140" t="s">
        <v>363</v>
      </c>
      <c r="H182" s="141">
        <v>9.1999999999999993</v>
      </c>
      <c r="I182" s="142"/>
      <c r="J182" s="143">
        <f>ROUND(I182*H182,2)</f>
        <v>0</v>
      </c>
      <c r="K182" s="139" t="s">
        <v>310</v>
      </c>
      <c r="L182" s="32"/>
      <c r="M182" s="144" t="s">
        <v>1</v>
      </c>
      <c r="N182" s="145" t="s">
        <v>44</v>
      </c>
      <c r="P182" s="146">
        <f>O182*H182</f>
        <v>0</v>
      </c>
      <c r="Q182" s="146">
        <v>7.26E-3</v>
      </c>
      <c r="R182" s="146">
        <f>Q182*H182</f>
        <v>6.679199999999999E-2</v>
      </c>
      <c r="S182" s="146">
        <v>0</v>
      </c>
      <c r="T182" s="147">
        <f>S182*H182</f>
        <v>0</v>
      </c>
      <c r="AR182" s="148" t="s">
        <v>158</v>
      </c>
      <c r="AT182" s="148" t="s">
        <v>154</v>
      </c>
      <c r="AU182" s="148" t="s">
        <v>89</v>
      </c>
      <c r="AY182" s="16" t="s">
        <v>151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86</v>
      </c>
      <c r="BK182" s="149">
        <f>ROUND(I182*H182,2)</f>
        <v>0</v>
      </c>
      <c r="BL182" s="16" t="s">
        <v>158</v>
      </c>
      <c r="BM182" s="148" t="s">
        <v>3562</v>
      </c>
    </row>
    <row r="183" spans="2:65" s="12" customFormat="1" ht="11.25">
      <c r="B183" s="160"/>
      <c r="D183" s="150" t="s">
        <v>312</v>
      </c>
      <c r="E183" s="161" t="s">
        <v>1</v>
      </c>
      <c r="F183" s="162" t="s">
        <v>3563</v>
      </c>
      <c r="H183" s="163">
        <v>9.1999999999999993</v>
      </c>
      <c r="I183" s="164"/>
      <c r="L183" s="160"/>
      <c r="M183" s="165"/>
      <c r="T183" s="166"/>
      <c r="AT183" s="161" t="s">
        <v>312</v>
      </c>
      <c r="AU183" s="161" t="s">
        <v>89</v>
      </c>
      <c r="AV183" s="12" t="s">
        <v>89</v>
      </c>
      <c r="AW183" s="12" t="s">
        <v>35</v>
      </c>
      <c r="AX183" s="12" t="s">
        <v>86</v>
      </c>
      <c r="AY183" s="161" t="s">
        <v>151</v>
      </c>
    </row>
    <row r="184" spans="2:65" s="1" customFormat="1" ht="16.5" customHeight="1">
      <c r="B184" s="136"/>
      <c r="C184" s="137" t="s">
        <v>259</v>
      </c>
      <c r="D184" s="137" t="s">
        <v>154</v>
      </c>
      <c r="E184" s="138" t="s">
        <v>681</v>
      </c>
      <c r="F184" s="139" t="s">
        <v>682</v>
      </c>
      <c r="G184" s="140" t="s">
        <v>363</v>
      </c>
      <c r="H184" s="141">
        <v>9.1999999999999993</v>
      </c>
      <c r="I184" s="142"/>
      <c r="J184" s="143">
        <f>ROUND(I184*H184,2)</f>
        <v>0</v>
      </c>
      <c r="K184" s="139" t="s">
        <v>310</v>
      </c>
      <c r="L184" s="32"/>
      <c r="M184" s="144" t="s">
        <v>1</v>
      </c>
      <c r="N184" s="145" t="s">
        <v>44</v>
      </c>
      <c r="P184" s="146">
        <f>O184*H184</f>
        <v>0</v>
      </c>
      <c r="Q184" s="146">
        <v>8.5999999999999998E-4</v>
      </c>
      <c r="R184" s="146">
        <f>Q184*H184</f>
        <v>7.9119999999999989E-3</v>
      </c>
      <c r="S184" s="146">
        <v>0</v>
      </c>
      <c r="T184" s="147">
        <f>S184*H184</f>
        <v>0</v>
      </c>
      <c r="AR184" s="148" t="s">
        <v>158</v>
      </c>
      <c r="AT184" s="148" t="s">
        <v>154</v>
      </c>
      <c r="AU184" s="148" t="s">
        <v>89</v>
      </c>
      <c r="AY184" s="16" t="s">
        <v>151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6" t="s">
        <v>86</v>
      </c>
      <c r="BK184" s="149">
        <f>ROUND(I184*H184,2)</f>
        <v>0</v>
      </c>
      <c r="BL184" s="16" t="s">
        <v>158</v>
      </c>
      <c r="BM184" s="148" t="s">
        <v>3564</v>
      </c>
    </row>
    <row r="185" spans="2:65" s="1" customFormat="1" ht="16.5" customHeight="1">
      <c r="B185" s="136"/>
      <c r="C185" s="137" t="s">
        <v>265</v>
      </c>
      <c r="D185" s="137" t="s">
        <v>154</v>
      </c>
      <c r="E185" s="138" t="s">
        <v>1693</v>
      </c>
      <c r="F185" s="139" t="s">
        <v>1694</v>
      </c>
      <c r="G185" s="140" t="s">
        <v>377</v>
      </c>
      <c r="H185" s="141">
        <v>7.3999999999999996E-2</v>
      </c>
      <c r="I185" s="142"/>
      <c r="J185" s="143">
        <f>ROUND(I185*H185,2)</f>
        <v>0</v>
      </c>
      <c r="K185" s="139" t="s">
        <v>310</v>
      </c>
      <c r="L185" s="32"/>
      <c r="M185" s="144" t="s">
        <v>1</v>
      </c>
      <c r="N185" s="145" t="s">
        <v>44</v>
      </c>
      <c r="P185" s="146">
        <f>O185*H185</f>
        <v>0</v>
      </c>
      <c r="Q185" s="146">
        <v>1.03955</v>
      </c>
      <c r="R185" s="146">
        <f>Q185*H185</f>
        <v>7.6926700000000001E-2</v>
      </c>
      <c r="S185" s="146">
        <v>0</v>
      </c>
      <c r="T185" s="147">
        <f>S185*H185</f>
        <v>0</v>
      </c>
      <c r="AR185" s="148" t="s">
        <v>158</v>
      </c>
      <c r="AT185" s="148" t="s">
        <v>154</v>
      </c>
      <c r="AU185" s="148" t="s">
        <v>89</v>
      </c>
      <c r="AY185" s="16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6" t="s">
        <v>86</v>
      </c>
      <c r="BK185" s="149">
        <f>ROUND(I185*H185,2)</f>
        <v>0</v>
      </c>
      <c r="BL185" s="16" t="s">
        <v>158</v>
      </c>
      <c r="BM185" s="148" t="s">
        <v>3565</v>
      </c>
    </row>
    <row r="186" spans="2:65" s="1" customFormat="1" ht="19.5">
      <c r="B186" s="32"/>
      <c r="D186" s="150" t="s">
        <v>167</v>
      </c>
      <c r="F186" s="151" t="s">
        <v>3566</v>
      </c>
      <c r="I186" s="152"/>
      <c r="L186" s="32"/>
      <c r="M186" s="153"/>
      <c r="T186" s="56"/>
      <c r="AT186" s="16" t="s">
        <v>167</v>
      </c>
      <c r="AU186" s="16" t="s">
        <v>89</v>
      </c>
    </row>
    <row r="187" spans="2:65" s="11" customFormat="1" ht="22.9" customHeight="1">
      <c r="B187" s="124"/>
      <c r="D187" s="125" t="s">
        <v>78</v>
      </c>
      <c r="E187" s="134" t="s">
        <v>150</v>
      </c>
      <c r="F187" s="134" t="s">
        <v>2377</v>
      </c>
      <c r="I187" s="127"/>
      <c r="J187" s="135">
        <f>BK187</f>
        <v>0</v>
      </c>
      <c r="L187" s="124"/>
      <c r="M187" s="129"/>
      <c r="P187" s="130">
        <f>SUM(P188:P198)</f>
        <v>0</v>
      </c>
      <c r="R187" s="130">
        <f>SUM(R188:R198)</f>
        <v>2.4661200000000001</v>
      </c>
      <c r="T187" s="131">
        <f>SUM(T188:T198)</f>
        <v>0</v>
      </c>
      <c r="AR187" s="125" t="s">
        <v>86</v>
      </c>
      <c r="AT187" s="132" t="s">
        <v>78</v>
      </c>
      <c r="AU187" s="132" t="s">
        <v>86</v>
      </c>
      <c r="AY187" s="125" t="s">
        <v>151</v>
      </c>
      <c r="BK187" s="133">
        <f>SUM(BK188:BK198)</f>
        <v>0</v>
      </c>
    </row>
    <row r="188" spans="2:65" s="1" customFormat="1" ht="16.5" customHeight="1">
      <c r="B188" s="136"/>
      <c r="C188" s="137" t="s">
        <v>269</v>
      </c>
      <c r="D188" s="137" t="s">
        <v>154</v>
      </c>
      <c r="E188" s="138" t="s">
        <v>2878</v>
      </c>
      <c r="F188" s="139" t="s">
        <v>2879</v>
      </c>
      <c r="G188" s="140" t="s">
        <v>363</v>
      </c>
      <c r="H188" s="141">
        <v>20</v>
      </c>
      <c r="I188" s="142"/>
      <c r="J188" s="143">
        <f>ROUND(I188*H188,2)</f>
        <v>0</v>
      </c>
      <c r="K188" s="139" t="s">
        <v>310</v>
      </c>
      <c r="L188" s="32"/>
      <c r="M188" s="144" t="s">
        <v>1</v>
      </c>
      <c r="N188" s="145" t="s">
        <v>44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158</v>
      </c>
      <c r="AT188" s="148" t="s">
        <v>154</v>
      </c>
      <c r="AU188" s="148" t="s">
        <v>89</v>
      </c>
      <c r="AY188" s="16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86</v>
      </c>
      <c r="BK188" s="149">
        <f>ROUND(I188*H188,2)</f>
        <v>0</v>
      </c>
      <c r="BL188" s="16" t="s">
        <v>158</v>
      </c>
      <c r="BM188" s="148" t="s">
        <v>3567</v>
      </c>
    </row>
    <row r="189" spans="2:65" s="1" customFormat="1" ht="19.5">
      <c r="B189" s="32"/>
      <c r="D189" s="150" t="s">
        <v>167</v>
      </c>
      <c r="F189" s="151" t="s">
        <v>3568</v>
      </c>
      <c r="I189" s="152"/>
      <c r="L189" s="32"/>
      <c r="M189" s="153"/>
      <c r="T189" s="56"/>
      <c r="AT189" s="16" t="s">
        <v>167</v>
      </c>
      <c r="AU189" s="16" t="s">
        <v>89</v>
      </c>
    </row>
    <row r="190" spans="2:65" s="1" customFormat="1" ht="21.75" customHeight="1">
      <c r="B190" s="136"/>
      <c r="C190" s="137" t="s">
        <v>273</v>
      </c>
      <c r="D190" s="137" t="s">
        <v>154</v>
      </c>
      <c r="E190" s="138" t="s">
        <v>3569</v>
      </c>
      <c r="F190" s="139" t="s">
        <v>3570</v>
      </c>
      <c r="G190" s="140" t="s">
        <v>363</v>
      </c>
      <c r="H190" s="141">
        <v>20</v>
      </c>
      <c r="I190" s="142"/>
      <c r="J190" s="143">
        <f>ROUND(I190*H190,2)</f>
        <v>0</v>
      </c>
      <c r="K190" s="139" t="s">
        <v>310</v>
      </c>
      <c r="L190" s="32"/>
      <c r="M190" s="144" t="s">
        <v>1</v>
      </c>
      <c r="N190" s="145" t="s">
        <v>44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158</v>
      </c>
      <c r="AT190" s="148" t="s">
        <v>154</v>
      </c>
      <c r="AU190" s="148" t="s">
        <v>89</v>
      </c>
      <c r="AY190" s="16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6" t="s">
        <v>86</v>
      </c>
      <c r="BK190" s="149">
        <f>ROUND(I190*H190,2)</f>
        <v>0</v>
      </c>
      <c r="BL190" s="16" t="s">
        <v>158</v>
      </c>
      <c r="BM190" s="148" t="s">
        <v>3571</v>
      </c>
    </row>
    <row r="191" spans="2:65" s="1" customFormat="1" ht="16.5" customHeight="1">
      <c r="B191" s="136"/>
      <c r="C191" s="137" t="s">
        <v>277</v>
      </c>
      <c r="D191" s="137" t="s">
        <v>154</v>
      </c>
      <c r="E191" s="138" t="s">
        <v>3332</v>
      </c>
      <c r="F191" s="139" t="s">
        <v>3333</v>
      </c>
      <c r="G191" s="140" t="s">
        <v>363</v>
      </c>
      <c r="H191" s="141">
        <v>20</v>
      </c>
      <c r="I191" s="142"/>
      <c r="J191" s="143">
        <f>ROUND(I191*H191,2)</f>
        <v>0</v>
      </c>
      <c r="K191" s="139" t="s">
        <v>310</v>
      </c>
      <c r="L191" s="32"/>
      <c r="M191" s="144" t="s">
        <v>1</v>
      </c>
      <c r="N191" s="145" t="s">
        <v>44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158</v>
      </c>
      <c r="AT191" s="148" t="s">
        <v>154</v>
      </c>
      <c r="AU191" s="148" t="s">
        <v>89</v>
      </c>
      <c r="AY191" s="16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6" t="s">
        <v>86</v>
      </c>
      <c r="BK191" s="149">
        <f>ROUND(I191*H191,2)</f>
        <v>0</v>
      </c>
      <c r="BL191" s="16" t="s">
        <v>158</v>
      </c>
      <c r="BM191" s="148" t="s">
        <v>3572</v>
      </c>
    </row>
    <row r="192" spans="2:65" s="1" customFormat="1" ht="16.5" customHeight="1">
      <c r="B192" s="136"/>
      <c r="C192" s="137" t="s">
        <v>451</v>
      </c>
      <c r="D192" s="137" t="s">
        <v>154</v>
      </c>
      <c r="E192" s="138" t="s">
        <v>2388</v>
      </c>
      <c r="F192" s="139" t="s">
        <v>2389</v>
      </c>
      <c r="G192" s="140" t="s">
        <v>363</v>
      </c>
      <c r="H192" s="141">
        <v>20</v>
      </c>
      <c r="I192" s="142"/>
      <c r="J192" s="143">
        <f>ROUND(I192*H192,2)</f>
        <v>0</v>
      </c>
      <c r="K192" s="139" t="s">
        <v>310</v>
      </c>
      <c r="L192" s="32"/>
      <c r="M192" s="144" t="s">
        <v>1</v>
      </c>
      <c r="N192" s="145" t="s">
        <v>44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158</v>
      </c>
      <c r="AT192" s="148" t="s">
        <v>154</v>
      </c>
      <c r="AU192" s="148" t="s">
        <v>89</v>
      </c>
      <c r="AY192" s="16" t="s">
        <v>151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86</v>
      </c>
      <c r="BK192" s="149">
        <f>ROUND(I192*H192,2)</f>
        <v>0</v>
      </c>
      <c r="BL192" s="16" t="s">
        <v>158</v>
      </c>
      <c r="BM192" s="148" t="s">
        <v>3573</v>
      </c>
    </row>
    <row r="193" spans="2:65" s="1" customFormat="1" ht="16.5" customHeight="1">
      <c r="B193" s="136"/>
      <c r="C193" s="137" t="s">
        <v>458</v>
      </c>
      <c r="D193" s="137" t="s">
        <v>154</v>
      </c>
      <c r="E193" s="138" t="s">
        <v>2382</v>
      </c>
      <c r="F193" s="139" t="s">
        <v>2383</v>
      </c>
      <c r="G193" s="140" t="s">
        <v>363</v>
      </c>
      <c r="H193" s="141">
        <v>20</v>
      </c>
      <c r="I193" s="142"/>
      <c r="J193" s="143">
        <f>ROUND(I193*H193,2)</f>
        <v>0</v>
      </c>
      <c r="K193" s="139" t="s">
        <v>310</v>
      </c>
      <c r="L193" s="32"/>
      <c r="M193" s="144" t="s">
        <v>1</v>
      </c>
      <c r="N193" s="145" t="s">
        <v>44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158</v>
      </c>
      <c r="AT193" s="148" t="s">
        <v>154</v>
      </c>
      <c r="AU193" s="148" t="s">
        <v>89</v>
      </c>
      <c r="AY193" s="16" t="s">
        <v>151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6" t="s">
        <v>86</v>
      </c>
      <c r="BK193" s="149">
        <f>ROUND(I193*H193,2)</f>
        <v>0</v>
      </c>
      <c r="BL193" s="16" t="s">
        <v>158</v>
      </c>
      <c r="BM193" s="148" t="s">
        <v>3574</v>
      </c>
    </row>
    <row r="194" spans="2:65" s="1" customFormat="1" ht="16.5" customHeight="1">
      <c r="B194" s="136"/>
      <c r="C194" s="137" t="s">
        <v>464</v>
      </c>
      <c r="D194" s="137" t="s">
        <v>154</v>
      </c>
      <c r="E194" s="138" t="s">
        <v>3575</v>
      </c>
      <c r="F194" s="139" t="s">
        <v>3576</v>
      </c>
      <c r="G194" s="140" t="s">
        <v>363</v>
      </c>
      <c r="H194" s="141">
        <v>4</v>
      </c>
      <c r="I194" s="142"/>
      <c r="J194" s="143">
        <f>ROUND(I194*H194,2)</f>
        <v>0</v>
      </c>
      <c r="K194" s="139" t="s">
        <v>310</v>
      </c>
      <c r="L194" s="32"/>
      <c r="M194" s="144" t="s">
        <v>1</v>
      </c>
      <c r="N194" s="145" t="s">
        <v>44</v>
      </c>
      <c r="P194" s="146">
        <f>O194*H194</f>
        <v>0</v>
      </c>
      <c r="Q194" s="146">
        <v>0.19536000000000001</v>
      </c>
      <c r="R194" s="146">
        <f>Q194*H194</f>
        <v>0.78144000000000002</v>
      </c>
      <c r="S194" s="146">
        <v>0</v>
      </c>
      <c r="T194" s="147">
        <f>S194*H194</f>
        <v>0</v>
      </c>
      <c r="AR194" s="148" t="s">
        <v>158</v>
      </c>
      <c r="AT194" s="148" t="s">
        <v>154</v>
      </c>
      <c r="AU194" s="148" t="s">
        <v>89</v>
      </c>
      <c r="AY194" s="16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6" t="s">
        <v>86</v>
      </c>
      <c r="BK194" s="149">
        <f>ROUND(I194*H194,2)</f>
        <v>0</v>
      </c>
      <c r="BL194" s="16" t="s">
        <v>158</v>
      </c>
      <c r="BM194" s="148" t="s">
        <v>3577</v>
      </c>
    </row>
    <row r="195" spans="2:65" s="1" customFormat="1" ht="19.5">
      <c r="B195" s="32"/>
      <c r="D195" s="150" t="s">
        <v>167</v>
      </c>
      <c r="F195" s="151" t="s">
        <v>3578</v>
      </c>
      <c r="I195" s="152"/>
      <c r="L195" s="32"/>
      <c r="M195" s="153"/>
      <c r="T195" s="56"/>
      <c r="AT195" s="16" t="s">
        <v>167</v>
      </c>
      <c r="AU195" s="16" t="s">
        <v>89</v>
      </c>
    </row>
    <row r="196" spans="2:65" s="12" customFormat="1" ht="11.25">
      <c r="B196" s="160"/>
      <c r="D196" s="150" t="s">
        <v>312</v>
      </c>
      <c r="E196" s="161" t="s">
        <v>1</v>
      </c>
      <c r="F196" s="162" t="s">
        <v>3579</v>
      </c>
      <c r="H196" s="163">
        <v>4</v>
      </c>
      <c r="I196" s="164"/>
      <c r="L196" s="160"/>
      <c r="M196" s="165"/>
      <c r="T196" s="166"/>
      <c r="AT196" s="161" t="s">
        <v>312</v>
      </c>
      <c r="AU196" s="161" t="s">
        <v>89</v>
      </c>
      <c r="AV196" s="12" t="s">
        <v>89</v>
      </c>
      <c r="AW196" s="12" t="s">
        <v>35</v>
      </c>
      <c r="AX196" s="12" t="s">
        <v>86</v>
      </c>
      <c r="AY196" s="161" t="s">
        <v>151</v>
      </c>
    </row>
    <row r="197" spans="2:65" s="1" customFormat="1" ht="16.5" customHeight="1">
      <c r="B197" s="136"/>
      <c r="C197" s="174" t="s">
        <v>469</v>
      </c>
      <c r="D197" s="174" t="s">
        <v>374</v>
      </c>
      <c r="E197" s="175" t="s">
        <v>3580</v>
      </c>
      <c r="F197" s="176" t="s">
        <v>3581</v>
      </c>
      <c r="G197" s="177" t="s">
        <v>363</v>
      </c>
      <c r="H197" s="178">
        <v>4.04</v>
      </c>
      <c r="I197" s="179"/>
      <c r="J197" s="180">
        <f>ROUND(I197*H197,2)</f>
        <v>0</v>
      </c>
      <c r="K197" s="176" t="s">
        <v>310</v>
      </c>
      <c r="L197" s="181"/>
      <c r="M197" s="182" t="s">
        <v>1</v>
      </c>
      <c r="N197" s="183" t="s">
        <v>44</v>
      </c>
      <c r="P197" s="146">
        <f>O197*H197</f>
        <v>0</v>
      </c>
      <c r="Q197" s="146">
        <v>0.41699999999999998</v>
      </c>
      <c r="R197" s="146">
        <f>Q197*H197</f>
        <v>1.68468</v>
      </c>
      <c r="S197" s="146">
        <v>0</v>
      </c>
      <c r="T197" s="147">
        <f>S197*H197</f>
        <v>0</v>
      </c>
      <c r="AR197" s="148" t="s">
        <v>183</v>
      </c>
      <c r="AT197" s="148" t="s">
        <v>374</v>
      </c>
      <c r="AU197" s="148" t="s">
        <v>89</v>
      </c>
      <c r="AY197" s="16" t="s">
        <v>151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6" t="s">
        <v>86</v>
      </c>
      <c r="BK197" s="149">
        <f>ROUND(I197*H197,2)</f>
        <v>0</v>
      </c>
      <c r="BL197" s="16" t="s">
        <v>158</v>
      </c>
      <c r="BM197" s="148" t="s">
        <v>3582</v>
      </c>
    </row>
    <row r="198" spans="2:65" s="12" customFormat="1" ht="11.25">
      <c r="B198" s="160"/>
      <c r="D198" s="150" t="s">
        <v>312</v>
      </c>
      <c r="F198" s="162" t="s">
        <v>3583</v>
      </c>
      <c r="H198" s="163">
        <v>4.04</v>
      </c>
      <c r="I198" s="164"/>
      <c r="L198" s="160"/>
      <c r="M198" s="165"/>
      <c r="T198" s="166"/>
      <c r="AT198" s="161" t="s">
        <v>312</v>
      </c>
      <c r="AU198" s="161" t="s">
        <v>89</v>
      </c>
      <c r="AV198" s="12" t="s">
        <v>89</v>
      </c>
      <c r="AW198" s="12" t="s">
        <v>3</v>
      </c>
      <c r="AX198" s="12" t="s">
        <v>86</v>
      </c>
      <c r="AY198" s="161" t="s">
        <v>151</v>
      </c>
    </row>
    <row r="199" spans="2:65" s="11" customFormat="1" ht="22.9" customHeight="1">
      <c r="B199" s="124"/>
      <c r="D199" s="125" t="s">
        <v>78</v>
      </c>
      <c r="E199" s="134" t="s">
        <v>183</v>
      </c>
      <c r="F199" s="134" t="s">
        <v>734</v>
      </c>
      <c r="I199" s="127"/>
      <c r="J199" s="135">
        <f>BK199</f>
        <v>0</v>
      </c>
      <c r="L199" s="124"/>
      <c r="M199" s="129"/>
      <c r="P199" s="130">
        <f>SUM(P200:P292)</f>
        <v>0</v>
      </c>
      <c r="R199" s="130">
        <f>SUM(R200:R292)</f>
        <v>3.5254812999999996</v>
      </c>
      <c r="T199" s="131">
        <f>SUM(T200:T292)</f>
        <v>0</v>
      </c>
      <c r="AR199" s="125" t="s">
        <v>86</v>
      </c>
      <c r="AT199" s="132" t="s">
        <v>78</v>
      </c>
      <c r="AU199" s="132" t="s">
        <v>86</v>
      </c>
      <c r="AY199" s="125" t="s">
        <v>151</v>
      </c>
      <c r="BK199" s="133">
        <f>SUM(BK200:BK292)</f>
        <v>0</v>
      </c>
    </row>
    <row r="200" spans="2:65" s="1" customFormat="1" ht="16.5" customHeight="1">
      <c r="B200" s="136"/>
      <c r="C200" s="137" t="s">
        <v>477</v>
      </c>
      <c r="D200" s="137" t="s">
        <v>154</v>
      </c>
      <c r="E200" s="138" t="s">
        <v>3584</v>
      </c>
      <c r="F200" s="139" t="s">
        <v>3585</v>
      </c>
      <c r="G200" s="140" t="s">
        <v>354</v>
      </c>
      <c r="H200" s="141">
        <v>4</v>
      </c>
      <c r="I200" s="142"/>
      <c r="J200" s="143">
        <f>ROUND(I200*H200,2)</f>
        <v>0</v>
      </c>
      <c r="K200" s="139" t="s">
        <v>310</v>
      </c>
      <c r="L200" s="32"/>
      <c r="M200" s="144" t="s">
        <v>1</v>
      </c>
      <c r="N200" s="145" t="s">
        <v>44</v>
      </c>
      <c r="P200" s="146">
        <f>O200*H200</f>
        <v>0</v>
      </c>
      <c r="Q200" s="146">
        <v>1.67E-3</v>
      </c>
      <c r="R200" s="146">
        <f>Q200*H200</f>
        <v>6.6800000000000002E-3</v>
      </c>
      <c r="S200" s="146">
        <v>0</v>
      </c>
      <c r="T200" s="147">
        <f>S200*H200</f>
        <v>0</v>
      </c>
      <c r="AR200" s="148" t="s">
        <v>158</v>
      </c>
      <c r="AT200" s="148" t="s">
        <v>154</v>
      </c>
      <c r="AU200" s="148" t="s">
        <v>89</v>
      </c>
      <c r="AY200" s="16" t="s">
        <v>151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6" t="s">
        <v>86</v>
      </c>
      <c r="BK200" s="149">
        <f>ROUND(I200*H200,2)</f>
        <v>0</v>
      </c>
      <c r="BL200" s="16" t="s">
        <v>158</v>
      </c>
      <c r="BM200" s="148" t="s">
        <v>3586</v>
      </c>
    </row>
    <row r="201" spans="2:65" s="1" customFormat="1" ht="16.5" customHeight="1">
      <c r="B201" s="136"/>
      <c r="C201" s="174" t="s">
        <v>482</v>
      </c>
      <c r="D201" s="174" t="s">
        <v>374</v>
      </c>
      <c r="E201" s="175" t="s">
        <v>3587</v>
      </c>
      <c r="F201" s="176" t="s">
        <v>3588</v>
      </c>
      <c r="G201" s="177" t="s">
        <v>354</v>
      </c>
      <c r="H201" s="178">
        <v>3</v>
      </c>
      <c r="I201" s="179"/>
      <c r="J201" s="180">
        <f>ROUND(I201*H201,2)</f>
        <v>0</v>
      </c>
      <c r="K201" s="176" t="s">
        <v>1</v>
      </c>
      <c r="L201" s="181"/>
      <c r="M201" s="182" t="s">
        <v>1</v>
      </c>
      <c r="N201" s="183" t="s">
        <v>44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183</v>
      </c>
      <c r="AT201" s="148" t="s">
        <v>374</v>
      </c>
      <c r="AU201" s="148" t="s">
        <v>89</v>
      </c>
      <c r="AY201" s="16" t="s">
        <v>151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6" t="s">
        <v>86</v>
      </c>
      <c r="BK201" s="149">
        <f>ROUND(I201*H201,2)</f>
        <v>0</v>
      </c>
      <c r="BL201" s="16" t="s">
        <v>158</v>
      </c>
      <c r="BM201" s="148" t="s">
        <v>3589</v>
      </c>
    </row>
    <row r="202" spans="2:65" s="1" customFormat="1" ht="19.5">
      <c r="B202" s="32"/>
      <c r="D202" s="150" t="s">
        <v>167</v>
      </c>
      <c r="F202" s="151" t="s">
        <v>3590</v>
      </c>
      <c r="I202" s="152"/>
      <c r="L202" s="32"/>
      <c r="M202" s="153"/>
      <c r="T202" s="56"/>
      <c r="AT202" s="16" t="s">
        <v>167</v>
      </c>
      <c r="AU202" s="16" t="s">
        <v>89</v>
      </c>
    </row>
    <row r="203" spans="2:65" s="1" customFormat="1" ht="16.5" customHeight="1">
      <c r="B203" s="136"/>
      <c r="C203" s="174" t="s">
        <v>487</v>
      </c>
      <c r="D203" s="174" t="s">
        <v>374</v>
      </c>
      <c r="E203" s="175" t="s">
        <v>3591</v>
      </c>
      <c r="F203" s="176" t="s">
        <v>3592</v>
      </c>
      <c r="G203" s="177" t="s">
        <v>354</v>
      </c>
      <c r="H203" s="178">
        <v>1</v>
      </c>
      <c r="I203" s="179"/>
      <c r="J203" s="180">
        <f>ROUND(I203*H203,2)</f>
        <v>0</v>
      </c>
      <c r="K203" s="176" t="s">
        <v>1</v>
      </c>
      <c r="L203" s="181"/>
      <c r="M203" s="182" t="s">
        <v>1</v>
      </c>
      <c r="N203" s="183" t="s">
        <v>44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183</v>
      </c>
      <c r="AT203" s="148" t="s">
        <v>374</v>
      </c>
      <c r="AU203" s="148" t="s">
        <v>89</v>
      </c>
      <c r="AY203" s="16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86</v>
      </c>
      <c r="BK203" s="149">
        <f>ROUND(I203*H203,2)</f>
        <v>0</v>
      </c>
      <c r="BL203" s="16" t="s">
        <v>158</v>
      </c>
      <c r="BM203" s="148" t="s">
        <v>3593</v>
      </c>
    </row>
    <row r="204" spans="2:65" s="1" customFormat="1" ht="19.5">
      <c r="B204" s="32"/>
      <c r="D204" s="150" t="s">
        <v>167</v>
      </c>
      <c r="F204" s="151" t="s">
        <v>3594</v>
      </c>
      <c r="I204" s="152"/>
      <c r="L204" s="32"/>
      <c r="M204" s="153"/>
      <c r="T204" s="56"/>
      <c r="AT204" s="16" t="s">
        <v>167</v>
      </c>
      <c r="AU204" s="16" t="s">
        <v>89</v>
      </c>
    </row>
    <row r="205" spans="2:65" s="1" customFormat="1" ht="16.5" customHeight="1">
      <c r="B205" s="136"/>
      <c r="C205" s="137" t="s">
        <v>492</v>
      </c>
      <c r="D205" s="137" t="s">
        <v>154</v>
      </c>
      <c r="E205" s="138" t="s">
        <v>3595</v>
      </c>
      <c r="F205" s="139" t="s">
        <v>3596</v>
      </c>
      <c r="G205" s="140" t="s">
        <v>354</v>
      </c>
      <c r="H205" s="141">
        <v>8</v>
      </c>
      <c r="I205" s="142"/>
      <c r="J205" s="143">
        <f>ROUND(I205*H205,2)</f>
        <v>0</v>
      </c>
      <c r="K205" s="139" t="s">
        <v>310</v>
      </c>
      <c r="L205" s="32"/>
      <c r="M205" s="144" t="s">
        <v>1</v>
      </c>
      <c r="N205" s="145" t="s">
        <v>44</v>
      </c>
      <c r="P205" s="146">
        <f>O205*H205</f>
        <v>0</v>
      </c>
      <c r="Q205" s="146">
        <v>1.67E-3</v>
      </c>
      <c r="R205" s="146">
        <f>Q205*H205</f>
        <v>1.336E-2</v>
      </c>
      <c r="S205" s="146">
        <v>0</v>
      </c>
      <c r="T205" s="147">
        <f>S205*H205</f>
        <v>0</v>
      </c>
      <c r="AR205" s="148" t="s">
        <v>158</v>
      </c>
      <c r="AT205" s="148" t="s">
        <v>154</v>
      </c>
      <c r="AU205" s="148" t="s">
        <v>89</v>
      </c>
      <c r="AY205" s="16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86</v>
      </c>
      <c r="BK205" s="149">
        <f>ROUND(I205*H205,2)</f>
        <v>0</v>
      </c>
      <c r="BL205" s="16" t="s">
        <v>158</v>
      </c>
      <c r="BM205" s="148" t="s">
        <v>3597</v>
      </c>
    </row>
    <row r="206" spans="2:65" s="12" customFormat="1" ht="11.25">
      <c r="B206" s="160"/>
      <c r="D206" s="150" t="s">
        <v>312</v>
      </c>
      <c r="E206" s="161" t="s">
        <v>1</v>
      </c>
      <c r="F206" s="162" t="s">
        <v>183</v>
      </c>
      <c r="H206" s="163">
        <v>8</v>
      </c>
      <c r="I206" s="164"/>
      <c r="L206" s="160"/>
      <c r="M206" s="165"/>
      <c r="T206" s="166"/>
      <c r="AT206" s="161" t="s">
        <v>312</v>
      </c>
      <c r="AU206" s="161" t="s">
        <v>89</v>
      </c>
      <c r="AV206" s="12" t="s">
        <v>89</v>
      </c>
      <c r="AW206" s="12" t="s">
        <v>35</v>
      </c>
      <c r="AX206" s="12" t="s">
        <v>86</v>
      </c>
      <c r="AY206" s="161" t="s">
        <v>151</v>
      </c>
    </row>
    <row r="207" spans="2:65" s="1" customFormat="1" ht="16.5" customHeight="1">
      <c r="B207" s="136"/>
      <c r="C207" s="174" t="s">
        <v>496</v>
      </c>
      <c r="D207" s="174" t="s">
        <v>374</v>
      </c>
      <c r="E207" s="175" t="s">
        <v>3598</v>
      </c>
      <c r="F207" s="176" t="s">
        <v>3599</v>
      </c>
      <c r="G207" s="177" t="s">
        <v>354</v>
      </c>
      <c r="H207" s="178">
        <v>6</v>
      </c>
      <c r="I207" s="179"/>
      <c r="J207" s="180">
        <f>ROUND(I207*H207,2)</f>
        <v>0</v>
      </c>
      <c r="K207" s="176" t="s">
        <v>1</v>
      </c>
      <c r="L207" s="181"/>
      <c r="M207" s="182" t="s">
        <v>1</v>
      </c>
      <c r="N207" s="183" t="s">
        <v>44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183</v>
      </c>
      <c r="AT207" s="148" t="s">
        <v>374</v>
      </c>
      <c r="AU207" s="148" t="s">
        <v>89</v>
      </c>
      <c r="AY207" s="16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86</v>
      </c>
      <c r="BK207" s="149">
        <f>ROUND(I207*H207,2)</f>
        <v>0</v>
      </c>
      <c r="BL207" s="16" t="s">
        <v>158</v>
      </c>
      <c r="BM207" s="148" t="s">
        <v>3600</v>
      </c>
    </row>
    <row r="208" spans="2:65" s="1" customFormat="1" ht="19.5">
      <c r="B208" s="32"/>
      <c r="D208" s="150" t="s">
        <v>167</v>
      </c>
      <c r="F208" s="151" t="s">
        <v>3601</v>
      </c>
      <c r="I208" s="152"/>
      <c r="L208" s="32"/>
      <c r="M208" s="153"/>
      <c r="T208" s="56"/>
      <c r="AT208" s="16" t="s">
        <v>167</v>
      </c>
      <c r="AU208" s="16" t="s">
        <v>89</v>
      </c>
    </row>
    <row r="209" spans="2:65" s="1" customFormat="1" ht="16.5" customHeight="1">
      <c r="B209" s="136"/>
      <c r="C209" s="174" t="s">
        <v>500</v>
      </c>
      <c r="D209" s="174" t="s">
        <v>374</v>
      </c>
      <c r="E209" s="175" t="s">
        <v>3602</v>
      </c>
      <c r="F209" s="176" t="s">
        <v>3603</v>
      </c>
      <c r="G209" s="177" t="s">
        <v>354</v>
      </c>
      <c r="H209" s="178">
        <v>2</v>
      </c>
      <c r="I209" s="179"/>
      <c r="J209" s="180">
        <f>ROUND(I209*H209,2)</f>
        <v>0</v>
      </c>
      <c r="K209" s="176" t="s">
        <v>1</v>
      </c>
      <c r="L209" s="181"/>
      <c r="M209" s="182" t="s">
        <v>1</v>
      </c>
      <c r="N209" s="183" t="s">
        <v>44</v>
      </c>
      <c r="P209" s="146">
        <f>O209*H209</f>
        <v>0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AR209" s="148" t="s">
        <v>183</v>
      </c>
      <c r="AT209" s="148" t="s">
        <v>374</v>
      </c>
      <c r="AU209" s="148" t="s">
        <v>89</v>
      </c>
      <c r="AY209" s="16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86</v>
      </c>
      <c r="BK209" s="149">
        <f>ROUND(I209*H209,2)</f>
        <v>0</v>
      </c>
      <c r="BL209" s="16" t="s">
        <v>158</v>
      </c>
      <c r="BM209" s="148" t="s">
        <v>3604</v>
      </c>
    </row>
    <row r="210" spans="2:65" s="1" customFormat="1" ht="19.5">
      <c r="B210" s="32"/>
      <c r="D210" s="150" t="s">
        <v>167</v>
      </c>
      <c r="F210" s="151" t="s">
        <v>3605</v>
      </c>
      <c r="I210" s="152"/>
      <c r="L210" s="32"/>
      <c r="M210" s="153"/>
      <c r="T210" s="56"/>
      <c r="AT210" s="16" t="s">
        <v>167</v>
      </c>
      <c r="AU210" s="16" t="s">
        <v>89</v>
      </c>
    </row>
    <row r="211" spans="2:65" s="1" customFormat="1" ht="16.5" customHeight="1">
      <c r="B211" s="136"/>
      <c r="C211" s="137" t="s">
        <v>505</v>
      </c>
      <c r="D211" s="137" t="s">
        <v>154</v>
      </c>
      <c r="E211" s="138" t="s">
        <v>3606</v>
      </c>
      <c r="F211" s="139" t="s">
        <v>3607</v>
      </c>
      <c r="G211" s="140" t="s">
        <v>354</v>
      </c>
      <c r="H211" s="141">
        <v>2</v>
      </c>
      <c r="I211" s="142"/>
      <c r="J211" s="143">
        <f>ROUND(I211*H211,2)</f>
        <v>0</v>
      </c>
      <c r="K211" s="139" t="s">
        <v>310</v>
      </c>
      <c r="L211" s="32"/>
      <c r="M211" s="144" t="s">
        <v>1</v>
      </c>
      <c r="N211" s="145" t="s">
        <v>44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158</v>
      </c>
      <c r="AT211" s="148" t="s">
        <v>154</v>
      </c>
      <c r="AU211" s="148" t="s">
        <v>89</v>
      </c>
      <c r="AY211" s="16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6" t="s">
        <v>86</v>
      </c>
      <c r="BK211" s="149">
        <f>ROUND(I211*H211,2)</f>
        <v>0</v>
      </c>
      <c r="BL211" s="16" t="s">
        <v>158</v>
      </c>
      <c r="BM211" s="148" t="s">
        <v>3608</v>
      </c>
    </row>
    <row r="212" spans="2:65" s="1" customFormat="1" ht="16.5" customHeight="1">
      <c r="B212" s="136"/>
      <c r="C212" s="174" t="s">
        <v>509</v>
      </c>
      <c r="D212" s="174" t="s">
        <v>374</v>
      </c>
      <c r="E212" s="175" t="s">
        <v>3609</v>
      </c>
      <c r="F212" s="176" t="s">
        <v>3610</v>
      </c>
      <c r="G212" s="177" t="s">
        <v>354</v>
      </c>
      <c r="H212" s="178">
        <v>2</v>
      </c>
      <c r="I212" s="179"/>
      <c r="J212" s="180">
        <f>ROUND(I212*H212,2)</f>
        <v>0</v>
      </c>
      <c r="K212" s="176" t="s">
        <v>1</v>
      </c>
      <c r="L212" s="181"/>
      <c r="M212" s="182" t="s">
        <v>1</v>
      </c>
      <c r="N212" s="183" t="s">
        <v>44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183</v>
      </c>
      <c r="AT212" s="148" t="s">
        <v>374</v>
      </c>
      <c r="AU212" s="148" t="s">
        <v>89</v>
      </c>
      <c r="AY212" s="16" t="s">
        <v>151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6" t="s">
        <v>86</v>
      </c>
      <c r="BK212" s="149">
        <f>ROUND(I212*H212,2)</f>
        <v>0</v>
      </c>
      <c r="BL212" s="16" t="s">
        <v>158</v>
      </c>
      <c r="BM212" s="148" t="s">
        <v>3611</v>
      </c>
    </row>
    <row r="213" spans="2:65" s="1" customFormat="1" ht="19.5">
      <c r="B213" s="32"/>
      <c r="D213" s="150" t="s">
        <v>167</v>
      </c>
      <c r="F213" s="151" t="s">
        <v>3612</v>
      </c>
      <c r="I213" s="152"/>
      <c r="L213" s="32"/>
      <c r="M213" s="153"/>
      <c r="T213" s="56"/>
      <c r="AT213" s="16" t="s">
        <v>167</v>
      </c>
      <c r="AU213" s="16" t="s">
        <v>89</v>
      </c>
    </row>
    <row r="214" spans="2:65" s="1" customFormat="1" ht="16.5" customHeight="1">
      <c r="B214" s="136"/>
      <c r="C214" s="137" t="s">
        <v>513</v>
      </c>
      <c r="D214" s="137" t="s">
        <v>154</v>
      </c>
      <c r="E214" s="138" t="s">
        <v>3613</v>
      </c>
      <c r="F214" s="139" t="s">
        <v>3614</v>
      </c>
      <c r="G214" s="140" t="s">
        <v>349</v>
      </c>
      <c r="H214" s="141">
        <v>3</v>
      </c>
      <c r="I214" s="142"/>
      <c r="J214" s="143">
        <f>ROUND(I214*H214,2)</f>
        <v>0</v>
      </c>
      <c r="K214" s="139" t="s">
        <v>310</v>
      </c>
      <c r="L214" s="32"/>
      <c r="M214" s="144" t="s">
        <v>1</v>
      </c>
      <c r="N214" s="145" t="s">
        <v>44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158</v>
      </c>
      <c r="AT214" s="148" t="s">
        <v>154</v>
      </c>
      <c r="AU214" s="148" t="s">
        <v>89</v>
      </c>
      <c r="AY214" s="16" t="s">
        <v>151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6" t="s">
        <v>86</v>
      </c>
      <c r="BK214" s="149">
        <f>ROUND(I214*H214,2)</f>
        <v>0</v>
      </c>
      <c r="BL214" s="16" t="s">
        <v>158</v>
      </c>
      <c r="BM214" s="148" t="s">
        <v>3615</v>
      </c>
    </row>
    <row r="215" spans="2:65" s="12" customFormat="1" ht="11.25">
      <c r="B215" s="160"/>
      <c r="D215" s="150" t="s">
        <v>312</v>
      </c>
      <c r="E215" s="161" t="s">
        <v>1</v>
      </c>
      <c r="F215" s="162" t="s">
        <v>3616</v>
      </c>
      <c r="H215" s="163">
        <v>3</v>
      </c>
      <c r="I215" s="164"/>
      <c r="L215" s="160"/>
      <c r="M215" s="165"/>
      <c r="T215" s="166"/>
      <c r="AT215" s="161" t="s">
        <v>312</v>
      </c>
      <c r="AU215" s="161" t="s">
        <v>89</v>
      </c>
      <c r="AV215" s="12" t="s">
        <v>89</v>
      </c>
      <c r="AW215" s="12" t="s">
        <v>35</v>
      </c>
      <c r="AX215" s="12" t="s">
        <v>86</v>
      </c>
      <c r="AY215" s="161" t="s">
        <v>151</v>
      </c>
    </row>
    <row r="216" spans="2:65" s="1" customFormat="1" ht="16.5" customHeight="1">
      <c r="B216" s="136"/>
      <c r="C216" s="174" t="s">
        <v>520</v>
      </c>
      <c r="D216" s="174" t="s">
        <v>374</v>
      </c>
      <c r="E216" s="175" t="s">
        <v>3617</v>
      </c>
      <c r="F216" s="176" t="s">
        <v>3618</v>
      </c>
      <c r="G216" s="177" t="s">
        <v>349</v>
      </c>
      <c r="H216" s="178">
        <v>3.0449999999999999</v>
      </c>
      <c r="I216" s="179"/>
      <c r="J216" s="180">
        <f>ROUND(I216*H216,2)</f>
        <v>0</v>
      </c>
      <c r="K216" s="176" t="s">
        <v>310</v>
      </c>
      <c r="L216" s="181"/>
      <c r="M216" s="182" t="s">
        <v>1</v>
      </c>
      <c r="N216" s="183" t="s">
        <v>44</v>
      </c>
      <c r="P216" s="146">
        <f>O216*H216</f>
        <v>0</v>
      </c>
      <c r="Q216" s="146">
        <v>2.7999999999999998E-4</v>
      </c>
      <c r="R216" s="146">
        <f>Q216*H216</f>
        <v>8.5259999999999991E-4</v>
      </c>
      <c r="S216" s="146">
        <v>0</v>
      </c>
      <c r="T216" s="147">
        <f>S216*H216</f>
        <v>0</v>
      </c>
      <c r="AR216" s="148" t="s">
        <v>183</v>
      </c>
      <c r="AT216" s="148" t="s">
        <v>374</v>
      </c>
      <c r="AU216" s="148" t="s">
        <v>89</v>
      </c>
      <c r="AY216" s="16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6" t="s">
        <v>86</v>
      </c>
      <c r="BK216" s="149">
        <f>ROUND(I216*H216,2)</f>
        <v>0</v>
      </c>
      <c r="BL216" s="16" t="s">
        <v>158</v>
      </c>
      <c r="BM216" s="148" t="s">
        <v>3619</v>
      </c>
    </row>
    <row r="217" spans="2:65" s="12" customFormat="1" ht="11.25">
      <c r="B217" s="160"/>
      <c r="D217" s="150" t="s">
        <v>312</v>
      </c>
      <c r="F217" s="162" t="s">
        <v>3620</v>
      </c>
      <c r="H217" s="163">
        <v>3.0449999999999999</v>
      </c>
      <c r="I217" s="164"/>
      <c r="L217" s="160"/>
      <c r="M217" s="165"/>
      <c r="T217" s="166"/>
      <c r="AT217" s="161" t="s">
        <v>312</v>
      </c>
      <c r="AU217" s="161" t="s">
        <v>89</v>
      </c>
      <c r="AV217" s="12" t="s">
        <v>89</v>
      </c>
      <c r="AW217" s="12" t="s">
        <v>3</v>
      </c>
      <c r="AX217" s="12" t="s">
        <v>86</v>
      </c>
      <c r="AY217" s="161" t="s">
        <v>151</v>
      </c>
    </row>
    <row r="218" spans="2:65" s="1" customFormat="1" ht="16.5" customHeight="1">
      <c r="B218" s="136"/>
      <c r="C218" s="137" t="s">
        <v>526</v>
      </c>
      <c r="D218" s="137" t="s">
        <v>154</v>
      </c>
      <c r="E218" s="138" t="s">
        <v>3621</v>
      </c>
      <c r="F218" s="139" t="s">
        <v>3622</v>
      </c>
      <c r="G218" s="140" t="s">
        <v>349</v>
      </c>
      <c r="H218" s="141">
        <v>90.6</v>
      </c>
      <c r="I218" s="142"/>
      <c r="J218" s="143">
        <f>ROUND(I218*H218,2)</f>
        <v>0</v>
      </c>
      <c r="K218" s="139" t="s">
        <v>310</v>
      </c>
      <c r="L218" s="32"/>
      <c r="M218" s="144" t="s">
        <v>1</v>
      </c>
      <c r="N218" s="145" t="s">
        <v>44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158</v>
      </c>
      <c r="AT218" s="148" t="s">
        <v>154</v>
      </c>
      <c r="AU218" s="148" t="s">
        <v>89</v>
      </c>
      <c r="AY218" s="16" t="s">
        <v>151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6" t="s">
        <v>86</v>
      </c>
      <c r="BK218" s="149">
        <f>ROUND(I218*H218,2)</f>
        <v>0</v>
      </c>
      <c r="BL218" s="16" t="s">
        <v>158</v>
      </c>
      <c r="BM218" s="148" t="s">
        <v>3623</v>
      </c>
    </row>
    <row r="219" spans="2:65" s="12" customFormat="1" ht="11.25">
      <c r="B219" s="160"/>
      <c r="D219" s="150" t="s">
        <v>312</v>
      </c>
      <c r="E219" s="161" t="s">
        <v>1</v>
      </c>
      <c r="F219" s="162" t="s">
        <v>3624</v>
      </c>
      <c r="H219" s="163">
        <v>90.6</v>
      </c>
      <c r="I219" s="164"/>
      <c r="L219" s="160"/>
      <c r="M219" s="165"/>
      <c r="T219" s="166"/>
      <c r="AT219" s="161" t="s">
        <v>312</v>
      </c>
      <c r="AU219" s="161" t="s">
        <v>89</v>
      </c>
      <c r="AV219" s="12" t="s">
        <v>89</v>
      </c>
      <c r="AW219" s="12" t="s">
        <v>35</v>
      </c>
      <c r="AX219" s="12" t="s">
        <v>86</v>
      </c>
      <c r="AY219" s="161" t="s">
        <v>151</v>
      </c>
    </row>
    <row r="220" spans="2:65" s="1" customFormat="1" ht="16.5" customHeight="1">
      <c r="B220" s="136"/>
      <c r="C220" s="174" t="s">
        <v>532</v>
      </c>
      <c r="D220" s="174" t="s">
        <v>374</v>
      </c>
      <c r="E220" s="175" t="s">
        <v>3625</v>
      </c>
      <c r="F220" s="176" t="s">
        <v>3626</v>
      </c>
      <c r="G220" s="177" t="s">
        <v>349</v>
      </c>
      <c r="H220" s="178">
        <v>96.424999999999997</v>
      </c>
      <c r="I220" s="179"/>
      <c r="J220" s="180">
        <f>ROUND(I220*H220,2)</f>
        <v>0</v>
      </c>
      <c r="K220" s="176" t="s">
        <v>310</v>
      </c>
      <c r="L220" s="181"/>
      <c r="M220" s="182" t="s">
        <v>1</v>
      </c>
      <c r="N220" s="183" t="s">
        <v>44</v>
      </c>
      <c r="P220" s="146">
        <f>O220*H220</f>
        <v>0</v>
      </c>
      <c r="Q220" s="146">
        <v>3.1800000000000001E-3</v>
      </c>
      <c r="R220" s="146">
        <f>Q220*H220</f>
        <v>0.3066315</v>
      </c>
      <c r="S220" s="146">
        <v>0</v>
      </c>
      <c r="T220" s="147">
        <f>S220*H220</f>
        <v>0</v>
      </c>
      <c r="AR220" s="148" t="s">
        <v>183</v>
      </c>
      <c r="AT220" s="148" t="s">
        <v>374</v>
      </c>
      <c r="AU220" s="148" t="s">
        <v>89</v>
      </c>
      <c r="AY220" s="16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6" t="s">
        <v>86</v>
      </c>
      <c r="BK220" s="149">
        <f>ROUND(I220*H220,2)</f>
        <v>0</v>
      </c>
      <c r="BL220" s="16" t="s">
        <v>158</v>
      </c>
      <c r="BM220" s="148" t="s">
        <v>3627</v>
      </c>
    </row>
    <row r="221" spans="2:65" s="12" customFormat="1" ht="11.25">
      <c r="B221" s="160"/>
      <c r="D221" s="150" t="s">
        <v>312</v>
      </c>
      <c r="F221" s="162" t="s">
        <v>3628</v>
      </c>
      <c r="H221" s="163">
        <v>96.424999999999997</v>
      </c>
      <c r="I221" s="164"/>
      <c r="L221" s="160"/>
      <c r="M221" s="165"/>
      <c r="T221" s="166"/>
      <c r="AT221" s="161" t="s">
        <v>312</v>
      </c>
      <c r="AU221" s="161" t="s">
        <v>89</v>
      </c>
      <c r="AV221" s="12" t="s">
        <v>89</v>
      </c>
      <c r="AW221" s="12" t="s">
        <v>3</v>
      </c>
      <c r="AX221" s="12" t="s">
        <v>86</v>
      </c>
      <c r="AY221" s="161" t="s">
        <v>151</v>
      </c>
    </row>
    <row r="222" spans="2:65" s="1" customFormat="1" ht="16.5" customHeight="1">
      <c r="B222" s="136"/>
      <c r="C222" s="137" t="s">
        <v>537</v>
      </c>
      <c r="D222" s="137" t="s">
        <v>154</v>
      </c>
      <c r="E222" s="138" t="s">
        <v>3629</v>
      </c>
      <c r="F222" s="139" t="s">
        <v>3630</v>
      </c>
      <c r="G222" s="140" t="s">
        <v>349</v>
      </c>
      <c r="H222" s="141">
        <v>66</v>
      </c>
      <c r="I222" s="142"/>
      <c r="J222" s="143">
        <f>ROUND(I222*H222,2)</f>
        <v>0</v>
      </c>
      <c r="K222" s="139" t="s">
        <v>310</v>
      </c>
      <c r="L222" s="32"/>
      <c r="M222" s="144" t="s">
        <v>1</v>
      </c>
      <c r="N222" s="145" t="s">
        <v>44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158</v>
      </c>
      <c r="AT222" s="148" t="s">
        <v>154</v>
      </c>
      <c r="AU222" s="148" t="s">
        <v>89</v>
      </c>
      <c r="AY222" s="16" t="s">
        <v>151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6" t="s">
        <v>86</v>
      </c>
      <c r="BK222" s="149">
        <f>ROUND(I222*H222,2)</f>
        <v>0</v>
      </c>
      <c r="BL222" s="16" t="s">
        <v>158</v>
      </c>
      <c r="BM222" s="148" t="s">
        <v>3631</v>
      </c>
    </row>
    <row r="223" spans="2:65" s="1" customFormat="1" ht="19.5">
      <c r="B223" s="32"/>
      <c r="D223" s="150" t="s">
        <v>167</v>
      </c>
      <c r="F223" s="151" t="s">
        <v>3632</v>
      </c>
      <c r="I223" s="152"/>
      <c r="L223" s="32"/>
      <c r="M223" s="153"/>
      <c r="T223" s="56"/>
      <c r="AT223" s="16" t="s">
        <v>167</v>
      </c>
      <c r="AU223" s="16" t="s">
        <v>89</v>
      </c>
    </row>
    <row r="224" spans="2:65" s="12" customFormat="1" ht="11.25">
      <c r="B224" s="160"/>
      <c r="D224" s="150" t="s">
        <v>312</v>
      </c>
      <c r="E224" s="161" t="s">
        <v>1</v>
      </c>
      <c r="F224" s="162" t="s">
        <v>3633</v>
      </c>
      <c r="H224" s="163">
        <v>66</v>
      </c>
      <c r="I224" s="164"/>
      <c r="L224" s="160"/>
      <c r="M224" s="165"/>
      <c r="T224" s="166"/>
      <c r="AT224" s="161" t="s">
        <v>312</v>
      </c>
      <c r="AU224" s="161" t="s">
        <v>89</v>
      </c>
      <c r="AV224" s="12" t="s">
        <v>89</v>
      </c>
      <c r="AW224" s="12" t="s">
        <v>35</v>
      </c>
      <c r="AX224" s="12" t="s">
        <v>86</v>
      </c>
      <c r="AY224" s="161" t="s">
        <v>151</v>
      </c>
    </row>
    <row r="225" spans="2:65" s="1" customFormat="1" ht="16.5" customHeight="1">
      <c r="B225" s="136"/>
      <c r="C225" s="174" t="s">
        <v>541</v>
      </c>
      <c r="D225" s="174" t="s">
        <v>374</v>
      </c>
      <c r="E225" s="175" t="s">
        <v>3634</v>
      </c>
      <c r="F225" s="176" t="s">
        <v>3635</v>
      </c>
      <c r="G225" s="177" t="s">
        <v>349</v>
      </c>
      <c r="H225" s="178">
        <v>66.989999999999995</v>
      </c>
      <c r="I225" s="179"/>
      <c r="J225" s="180">
        <f>ROUND(I225*H225,2)</f>
        <v>0</v>
      </c>
      <c r="K225" s="176" t="s">
        <v>310</v>
      </c>
      <c r="L225" s="181"/>
      <c r="M225" s="182" t="s">
        <v>1</v>
      </c>
      <c r="N225" s="183" t="s">
        <v>44</v>
      </c>
      <c r="P225" s="146">
        <f>O225*H225</f>
        <v>0</v>
      </c>
      <c r="Q225" s="146">
        <v>1.328E-2</v>
      </c>
      <c r="R225" s="146">
        <f>Q225*H225</f>
        <v>0.88962719999999995</v>
      </c>
      <c r="S225" s="146">
        <v>0</v>
      </c>
      <c r="T225" s="147">
        <f>S225*H225</f>
        <v>0</v>
      </c>
      <c r="AR225" s="148" t="s">
        <v>183</v>
      </c>
      <c r="AT225" s="148" t="s">
        <v>374</v>
      </c>
      <c r="AU225" s="148" t="s">
        <v>89</v>
      </c>
      <c r="AY225" s="16" t="s">
        <v>151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6" t="s">
        <v>86</v>
      </c>
      <c r="BK225" s="149">
        <f>ROUND(I225*H225,2)</f>
        <v>0</v>
      </c>
      <c r="BL225" s="16" t="s">
        <v>158</v>
      </c>
      <c r="BM225" s="148" t="s">
        <v>3636</v>
      </c>
    </row>
    <row r="226" spans="2:65" s="12" customFormat="1" ht="11.25">
      <c r="B226" s="160"/>
      <c r="D226" s="150" t="s">
        <v>312</v>
      </c>
      <c r="F226" s="162" t="s">
        <v>3637</v>
      </c>
      <c r="H226" s="163">
        <v>66.989999999999995</v>
      </c>
      <c r="I226" s="164"/>
      <c r="L226" s="160"/>
      <c r="M226" s="165"/>
      <c r="T226" s="166"/>
      <c r="AT226" s="161" t="s">
        <v>312</v>
      </c>
      <c r="AU226" s="161" t="s">
        <v>89</v>
      </c>
      <c r="AV226" s="12" t="s">
        <v>89</v>
      </c>
      <c r="AW226" s="12" t="s">
        <v>3</v>
      </c>
      <c r="AX226" s="12" t="s">
        <v>86</v>
      </c>
      <c r="AY226" s="161" t="s">
        <v>151</v>
      </c>
    </row>
    <row r="227" spans="2:65" s="1" customFormat="1" ht="16.5" customHeight="1">
      <c r="B227" s="136"/>
      <c r="C227" s="137" t="s">
        <v>547</v>
      </c>
      <c r="D227" s="137" t="s">
        <v>154</v>
      </c>
      <c r="E227" s="138" t="s">
        <v>3638</v>
      </c>
      <c r="F227" s="139" t="s">
        <v>3639</v>
      </c>
      <c r="G227" s="140" t="s">
        <v>354</v>
      </c>
      <c r="H227" s="141">
        <v>2</v>
      </c>
      <c r="I227" s="142"/>
      <c r="J227" s="143">
        <f>ROUND(I227*H227,2)</f>
        <v>0</v>
      </c>
      <c r="K227" s="139" t="s">
        <v>310</v>
      </c>
      <c r="L227" s="32"/>
      <c r="M227" s="144" t="s">
        <v>1</v>
      </c>
      <c r="N227" s="145" t="s">
        <v>44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158</v>
      </c>
      <c r="AT227" s="148" t="s">
        <v>154</v>
      </c>
      <c r="AU227" s="148" t="s">
        <v>89</v>
      </c>
      <c r="AY227" s="16" t="s">
        <v>151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6" t="s">
        <v>86</v>
      </c>
      <c r="BK227" s="149">
        <f>ROUND(I227*H227,2)</f>
        <v>0</v>
      </c>
      <c r="BL227" s="16" t="s">
        <v>158</v>
      </c>
      <c r="BM227" s="148" t="s">
        <v>3640</v>
      </c>
    </row>
    <row r="228" spans="2:65" s="1" customFormat="1" ht="16.5" customHeight="1">
      <c r="B228" s="136"/>
      <c r="C228" s="174" t="s">
        <v>552</v>
      </c>
      <c r="D228" s="174" t="s">
        <v>374</v>
      </c>
      <c r="E228" s="175" t="s">
        <v>3641</v>
      </c>
      <c r="F228" s="176" t="s">
        <v>3642</v>
      </c>
      <c r="G228" s="177" t="s">
        <v>354</v>
      </c>
      <c r="H228" s="178">
        <v>1</v>
      </c>
      <c r="I228" s="179"/>
      <c r="J228" s="180">
        <f>ROUND(I228*H228,2)</f>
        <v>0</v>
      </c>
      <c r="K228" s="176" t="s">
        <v>1</v>
      </c>
      <c r="L228" s="181"/>
      <c r="M228" s="182" t="s">
        <v>1</v>
      </c>
      <c r="N228" s="183" t="s">
        <v>44</v>
      </c>
      <c r="P228" s="146">
        <f>O228*H228</f>
        <v>0</v>
      </c>
      <c r="Q228" s="146">
        <v>2.7E-4</v>
      </c>
      <c r="R228" s="146">
        <f>Q228*H228</f>
        <v>2.7E-4</v>
      </c>
      <c r="S228" s="146">
        <v>0</v>
      </c>
      <c r="T228" s="147">
        <f>S228*H228</f>
        <v>0</v>
      </c>
      <c r="AR228" s="148" t="s">
        <v>183</v>
      </c>
      <c r="AT228" s="148" t="s">
        <v>374</v>
      </c>
      <c r="AU228" s="148" t="s">
        <v>89</v>
      </c>
      <c r="AY228" s="16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6" t="s">
        <v>86</v>
      </c>
      <c r="BK228" s="149">
        <f>ROUND(I228*H228,2)</f>
        <v>0</v>
      </c>
      <c r="BL228" s="16" t="s">
        <v>158</v>
      </c>
      <c r="BM228" s="148" t="s">
        <v>3643</v>
      </c>
    </row>
    <row r="229" spans="2:65" s="1" customFormat="1" ht="19.5">
      <c r="B229" s="32"/>
      <c r="D229" s="150" t="s">
        <v>167</v>
      </c>
      <c r="F229" s="151" t="s">
        <v>3644</v>
      </c>
      <c r="I229" s="152"/>
      <c r="L229" s="32"/>
      <c r="M229" s="153"/>
      <c r="T229" s="56"/>
      <c r="AT229" s="16" t="s">
        <v>167</v>
      </c>
      <c r="AU229" s="16" t="s">
        <v>89</v>
      </c>
    </row>
    <row r="230" spans="2:65" s="1" customFormat="1" ht="16.5" customHeight="1">
      <c r="B230" s="136"/>
      <c r="C230" s="174" t="s">
        <v>557</v>
      </c>
      <c r="D230" s="174" t="s">
        <v>374</v>
      </c>
      <c r="E230" s="175" t="s">
        <v>3645</v>
      </c>
      <c r="F230" s="176" t="s">
        <v>3646</v>
      </c>
      <c r="G230" s="177" t="s">
        <v>354</v>
      </c>
      <c r="H230" s="178">
        <v>1</v>
      </c>
      <c r="I230" s="179"/>
      <c r="J230" s="180">
        <f>ROUND(I230*H230,2)</f>
        <v>0</v>
      </c>
      <c r="K230" s="176" t="s">
        <v>1</v>
      </c>
      <c r="L230" s="181"/>
      <c r="M230" s="182" t="s">
        <v>1</v>
      </c>
      <c r="N230" s="183" t="s">
        <v>44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183</v>
      </c>
      <c r="AT230" s="148" t="s">
        <v>374</v>
      </c>
      <c r="AU230" s="148" t="s">
        <v>89</v>
      </c>
      <c r="AY230" s="16" t="s">
        <v>151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6" t="s">
        <v>86</v>
      </c>
      <c r="BK230" s="149">
        <f>ROUND(I230*H230,2)</f>
        <v>0</v>
      </c>
      <c r="BL230" s="16" t="s">
        <v>158</v>
      </c>
      <c r="BM230" s="148" t="s">
        <v>3647</v>
      </c>
    </row>
    <row r="231" spans="2:65" s="1" customFormat="1" ht="19.5">
      <c r="B231" s="32"/>
      <c r="D231" s="150" t="s">
        <v>167</v>
      </c>
      <c r="F231" s="151" t="s">
        <v>3648</v>
      </c>
      <c r="I231" s="152"/>
      <c r="L231" s="32"/>
      <c r="M231" s="153"/>
      <c r="T231" s="56"/>
      <c r="AT231" s="16" t="s">
        <v>167</v>
      </c>
      <c r="AU231" s="16" t="s">
        <v>89</v>
      </c>
    </row>
    <row r="232" spans="2:65" s="1" customFormat="1" ht="16.5" customHeight="1">
      <c r="B232" s="136"/>
      <c r="C232" s="137" t="s">
        <v>562</v>
      </c>
      <c r="D232" s="137" t="s">
        <v>154</v>
      </c>
      <c r="E232" s="138" t="s">
        <v>3649</v>
      </c>
      <c r="F232" s="139" t="s">
        <v>3650</v>
      </c>
      <c r="G232" s="140" t="s">
        <v>354</v>
      </c>
      <c r="H232" s="141">
        <v>2</v>
      </c>
      <c r="I232" s="142"/>
      <c r="J232" s="143">
        <f>ROUND(I232*H232,2)</f>
        <v>0</v>
      </c>
      <c r="K232" s="139" t="s">
        <v>310</v>
      </c>
      <c r="L232" s="32"/>
      <c r="M232" s="144" t="s">
        <v>1</v>
      </c>
      <c r="N232" s="145" t="s">
        <v>44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158</v>
      </c>
      <c r="AT232" s="148" t="s">
        <v>154</v>
      </c>
      <c r="AU232" s="148" t="s">
        <v>89</v>
      </c>
      <c r="AY232" s="16" t="s">
        <v>151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6" t="s">
        <v>86</v>
      </c>
      <c r="BK232" s="149">
        <f>ROUND(I232*H232,2)</f>
        <v>0</v>
      </c>
      <c r="BL232" s="16" t="s">
        <v>158</v>
      </c>
      <c r="BM232" s="148" t="s">
        <v>3651</v>
      </c>
    </row>
    <row r="233" spans="2:65" s="1" customFormat="1" ht="19.5">
      <c r="B233" s="32"/>
      <c r="D233" s="150" t="s">
        <v>167</v>
      </c>
      <c r="F233" s="151" t="s">
        <v>3652</v>
      </c>
      <c r="I233" s="152"/>
      <c r="L233" s="32"/>
      <c r="M233" s="153"/>
      <c r="T233" s="56"/>
      <c r="AT233" s="16" t="s">
        <v>167</v>
      </c>
      <c r="AU233" s="16" t="s">
        <v>89</v>
      </c>
    </row>
    <row r="234" spans="2:65" s="1" customFormat="1" ht="16.5" customHeight="1">
      <c r="B234" s="136"/>
      <c r="C234" s="174" t="s">
        <v>567</v>
      </c>
      <c r="D234" s="174" t="s">
        <v>374</v>
      </c>
      <c r="E234" s="175" t="s">
        <v>3653</v>
      </c>
      <c r="F234" s="176" t="s">
        <v>3654</v>
      </c>
      <c r="G234" s="177" t="s">
        <v>354</v>
      </c>
      <c r="H234" s="178">
        <v>2</v>
      </c>
      <c r="I234" s="179"/>
      <c r="J234" s="180">
        <f>ROUND(I234*H234,2)</f>
        <v>0</v>
      </c>
      <c r="K234" s="176" t="s">
        <v>310</v>
      </c>
      <c r="L234" s="181"/>
      <c r="M234" s="182" t="s">
        <v>1</v>
      </c>
      <c r="N234" s="183" t="s">
        <v>44</v>
      </c>
      <c r="P234" s="146">
        <f>O234*H234</f>
        <v>0</v>
      </c>
      <c r="Q234" s="146">
        <v>1.41E-3</v>
      </c>
      <c r="R234" s="146">
        <f>Q234*H234</f>
        <v>2.82E-3</v>
      </c>
      <c r="S234" s="146">
        <v>0</v>
      </c>
      <c r="T234" s="147">
        <f>S234*H234</f>
        <v>0</v>
      </c>
      <c r="AR234" s="148" t="s">
        <v>183</v>
      </c>
      <c r="AT234" s="148" t="s">
        <v>374</v>
      </c>
      <c r="AU234" s="148" t="s">
        <v>89</v>
      </c>
      <c r="AY234" s="16" t="s">
        <v>151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6" t="s">
        <v>86</v>
      </c>
      <c r="BK234" s="149">
        <f>ROUND(I234*H234,2)</f>
        <v>0</v>
      </c>
      <c r="BL234" s="16" t="s">
        <v>158</v>
      </c>
      <c r="BM234" s="148" t="s">
        <v>3655</v>
      </c>
    </row>
    <row r="235" spans="2:65" s="1" customFormat="1" ht="19.5">
      <c r="B235" s="32"/>
      <c r="D235" s="150" t="s">
        <v>167</v>
      </c>
      <c r="F235" s="151" t="s">
        <v>3656</v>
      </c>
      <c r="I235" s="152"/>
      <c r="L235" s="32"/>
      <c r="M235" s="153"/>
      <c r="T235" s="56"/>
      <c r="AT235" s="16" t="s">
        <v>167</v>
      </c>
      <c r="AU235" s="16" t="s">
        <v>89</v>
      </c>
    </row>
    <row r="236" spans="2:65" s="1" customFormat="1" ht="16.5" customHeight="1">
      <c r="B236" s="136"/>
      <c r="C236" s="137" t="s">
        <v>572</v>
      </c>
      <c r="D236" s="137" t="s">
        <v>154</v>
      </c>
      <c r="E236" s="138" t="s">
        <v>3657</v>
      </c>
      <c r="F236" s="139" t="s">
        <v>3658</v>
      </c>
      <c r="G236" s="140" t="s">
        <v>354</v>
      </c>
      <c r="H236" s="141">
        <v>1</v>
      </c>
      <c r="I236" s="142"/>
      <c r="J236" s="143">
        <f>ROUND(I236*H236,2)</f>
        <v>0</v>
      </c>
      <c r="K236" s="139" t="s">
        <v>310</v>
      </c>
      <c r="L236" s="32"/>
      <c r="M236" s="144" t="s">
        <v>1</v>
      </c>
      <c r="N236" s="145" t="s">
        <v>44</v>
      </c>
      <c r="P236" s="146">
        <f>O236*H236</f>
        <v>0</v>
      </c>
      <c r="Q236" s="146">
        <v>7.2000000000000005E-4</v>
      </c>
      <c r="R236" s="146">
        <f>Q236*H236</f>
        <v>7.2000000000000005E-4</v>
      </c>
      <c r="S236" s="146">
        <v>0</v>
      </c>
      <c r="T236" s="147">
        <f>S236*H236</f>
        <v>0</v>
      </c>
      <c r="AR236" s="148" t="s">
        <v>158</v>
      </c>
      <c r="AT236" s="148" t="s">
        <v>154</v>
      </c>
      <c r="AU236" s="148" t="s">
        <v>89</v>
      </c>
      <c r="AY236" s="16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6" t="s">
        <v>86</v>
      </c>
      <c r="BK236" s="149">
        <f>ROUND(I236*H236,2)</f>
        <v>0</v>
      </c>
      <c r="BL236" s="16" t="s">
        <v>158</v>
      </c>
      <c r="BM236" s="148" t="s">
        <v>3659</v>
      </c>
    </row>
    <row r="237" spans="2:65" s="1" customFormat="1" ht="16.5" customHeight="1">
      <c r="B237" s="136"/>
      <c r="C237" s="174" t="s">
        <v>576</v>
      </c>
      <c r="D237" s="174" t="s">
        <v>374</v>
      </c>
      <c r="E237" s="175" t="s">
        <v>3660</v>
      </c>
      <c r="F237" s="176" t="s">
        <v>3661</v>
      </c>
      <c r="G237" s="177" t="s">
        <v>354</v>
      </c>
      <c r="H237" s="178">
        <v>1</v>
      </c>
      <c r="I237" s="179"/>
      <c r="J237" s="180">
        <f>ROUND(I237*H237,2)</f>
        <v>0</v>
      </c>
      <c r="K237" s="176" t="s">
        <v>1</v>
      </c>
      <c r="L237" s="181"/>
      <c r="M237" s="182" t="s">
        <v>1</v>
      </c>
      <c r="N237" s="183" t="s">
        <v>44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183</v>
      </c>
      <c r="AT237" s="148" t="s">
        <v>374</v>
      </c>
      <c r="AU237" s="148" t="s">
        <v>89</v>
      </c>
      <c r="AY237" s="16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86</v>
      </c>
      <c r="BK237" s="149">
        <f>ROUND(I237*H237,2)</f>
        <v>0</v>
      </c>
      <c r="BL237" s="16" t="s">
        <v>158</v>
      </c>
      <c r="BM237" s="148" t="s">
        <v>3662</v>
      </c>
    </row>
    <row r="238" spans="2:65" s="1" customFormat="1" ht="19.5">
      <c r="B238" s="32"/>
      <c r="D238" s="150" t="s">
        <v>167</v>
      </c>
      <c r="F238" s="151" t="s">
        <v>3663</v>
      </c>
      <c r="I238" s="152"/>
      <c r="L238" s="32"/>
      <c r="M238" s="153"/>
      <c r="T238" s="56"/>
      <c r="AT238" s="16" t="s">
        <v>167</v>
      </c>
      <c r="AU238" s="16" t="s">
        <v>89</v>
      </c>
    </row>
    <row r="239" spans="2:65" s="1" customFormat="1" ht="16.5" customHeight="1">
      <c r="B239" s="136"/>
      <c r="C239" s="137" t="s">
        <v>581</v>
      </c>
      <c r="D239" s="137" t="s">
        <v>154</v>
      </c>
      <c r="E239" s="138" t="s">
        <v>3664</v>
      </c>
      <c r="F239" s="139" t="s">
        <v>3665</v>
      </c>
      <c r="G239" s="140" t="s">
        <v>354</v>
      </c>
      <c r="H239" s="141">
        <v>1</v>
      </c>
      <c r="I239" s="142"/>
      <c r="J239" s="143">
        <f>ROUND(I239*H239,2)</f>
        <v>0</v>
      </c>
      <c r="K239" s="139" t="s">
        <v>310</v>
      </c>
      <c r="L239" s="32"/>
      <c r="M239" s="144" t="s">
        <v>1</v>
      </c>
      <c r="N239" s="145" t="s">
        <v>44</v>
      </c>
      <c r="P239" s="146">
        <f>O239*H239</f>
        <v>0</v>
      </c>
      <c r="Q239" s="146">
        <v>1.6199999999999999E-3</v>
      </c>
      <c r="R239" s="146">
        <f>Q239*H239</f>
        <v>1.6199999999999999E-3</v>
      </c>
      <c r="S239" s="146">
        <v>0</v>
      </c>
      <c r="T239" s="147">
        <f>S239*H239</f>
        <v>0</v>
      </c>
      <c r="AR239" s="148" t="s">
        <v>158</v>
      </c>
      <c r="AT239" s="148" t="s">
        <v>154</v>
      </c>
      <c r="AU239" s="148" t="s">
        <v>89</v>
      </c>
      <c r="AY239" s="16" t="s">
        <v>151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6" t="s">
        <v>86</v>
      </c>
      <c r="BK239" s="149">
        <f>ROUND(I239*H239,2)</f>
        <v>0</v>
      </c>
      <c r="BL239" s="16" t="s">
        <v>158</v>
      </c>
      <c r="BM239" s="148" t="s">
        <v>3666</v>
      </c>
    </row>
    <row r="240" spans="2:65" s="1" customFormat="1" ht="16.5" customHeight="1">
      <c r="B240" s="136"/>
      <c r="C240" s="174" t="s">
        <v>587</v>
      </c>
      <c r="D240" s="174" t="s">
        <v>374</v>
      </c>
      <c r="E240" s="175" t="s">
        <v>3667</v>
      </c>
      <c r="F240" s="176" t="s">
        <v>3668</v>
      </c>
      <c r="G240" s="177" t="s">
        <v>354</v>
      </c>
      <c r="H240" s="178">
        <v>1</v>
      </c>
      <c r="I240" s="179"/>
      <c r="J240" s="180">
        <f>ROUND(I240*H240,2)</f>
        <v>0</v>
      </c>
      <c r="K240" s="176" t="s">
        <v>310</v>
      </c>
      <c r="L240" s="181"/>
      <c r="M240" s="182" t="s">
        <v>1</v>
      </c>
      <c r="N240" s="183" t="s">
        <v>44</v>
      </c>
      <c r="P240" s="146">
        <f>O240*H240</f>
        <v>0</v>
      </c>
      <c r="Q240" s="146">
        <v>1.7999999999999999E-2</v>
      </c>
      <c r="R240" s="146">
        <f>Q240*H240</f>
        <v>1.7999999999999999E-2</v>
      </c>
      <c r="S240" s="146">
        <v>0</v>
      </c>
      <c r="T240" s="147">
        <f>S240*H240</f>
        <v>0</v>
      </c>
      <c r="AR240" s="148" t="s">
        <v>183</v>
      </c>
      <c r="AT240" s="148" t="s">
        <v>374</v>
      </c>
      <c r="AU240" s="148" t="s">
        <v>89</v>
      </c>
      <c r="AY240" s="16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6" t="s">
        <v>86</v>
      </c>
      <c r="BK240" s="149">
        <f>ROUND(I240*H240,2)</f>
        <v>0</v>
      </c>
      <c r="BL240" s="16" t="s">
        <v>158</v>
      </c>
      <c r="BM240" s="148" t="s">
        <v>3669</v>
      </c>
    </row>
    <row r="241" spans="2:65" s="1" customFormat="1" ht="19.5">
      <c r="B241" s="32"/>
      <c r="D241" s="150" t="s">
        <v>167</v>
      </c>
      <c r="F241" s="151" t="s">
        <v>3670</v>
      </c>
      <c r="I241" s="152"/>
      <c r="L241" s="32"/>
      <c r="M241" s="153"/>
      <c r="T241" s="56"/>
      <c r="AT241" s="16" t="s">
        <v>167</v>
      </c>
      <c r="AU241" s="16" t="s">
        <v>89</v>
      </c>
    </row>
    <row r="242" spans="2:65" s="1" customFormat="1" ht="16.5" customHeight="1">
      <c r="B242" s="136"/>
      <c r="C242" s="137" t="s">
        <v>592</v>
      </c>
      <c r="D242" s="137" t="s">
        <v>154</v>
      </c>
      <c r="E242" s="138" t="s">
        <v>3671</v>
      </c>
      <c r="F242" s="139" t="s">
        <v>3672</v>
      </c>
      <c r="G242" s="140" t="s">
        <v>354</v>
      </c>
      <c r="H242" s="141">
        <v>2</v>
      </c>
      <c r="I242" s="142"/>
      <c r="J242" s="143">
        <f>ROUND(I242*H242,2)</f>
        <v>0</v>
      </c>
      <c r="K242" s="139" t="s">
        <v>310</v>
      </c>
      <c r="L242" s="32"/>
      <c r="M242" s="144" t="s">
        <v>1</v>
      </c>
      <c r="N242" s="145" t="s">
        <v>44</v>
      </c>
      <c r="P242" s="146">
        <f>O242*H242</f>
        <v>0</v>
      </c>
      <c r="Q242" s="146">
        <v>1.3600000000000001E-3</v>
      </c>
      <c r="R242" s="146">
        <f>Q242*H242</f>
        <v>2.7200000000000002E-3</v>
      </c>
      <c r="S242" s="146">
        <v>0</v>
      </c>
      <c r="T242" s="147">
        <f>S242*H242</f>
        <v>0</v>
      </c>
      <c r="AR242" s="148" t="s">
        <v>158</v>
      </c>
      <c r="AT242" s="148" t="s">
        <v>154</v>
      </c>
      <c r="AU242" s="148" t="s">
        <v>89</v>
      </c>
      <c r="AY242" s="16" t="s">
        <v>151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6" t="s">
        <v>86</v>
      </c>
      <c r="BK242" s="149">
        <f>ROUND(I242*H242,2)</f>
        <v>0</v>
      </c>
      <c r="BL242" s="16" t="s">
        <v>158</v>
      </c>
      <c r="BM242" s="148" t="s">
        <v>3673</v>
      </c>
    </row>
    <row r="243" spans="2:65" s="12" customFormat="1" ht="11.25">
      <c r="B243" s="160"/>
      <c r="D243" s="150" t="s">
        <v>312</v>
      </c>
      <c r="E243" s="161" t="s">
        <v>1</v>
      </c>
      <c r="F243" s="162" t="s">
        <v>3674</v>
      </c>
      <c r="H243" s="163">
        <v>2</v>
      </c>
      <c r="I243" s="164"/>
      <c r="L243" s="160"/>
      <c r="M243" s="165"/>
      <c r="T243" s="166"/>
      <c r="AT243" s="161" t="s">
        <v>312</v>
      </c>
      <c r="AU243" s="161" t="s">
        <v>89</v>
      </c>
      <c r="AV243" s="12" t="s">
        <v>89</v>
      </c>
      <c r="AW243" s="12" t="s">
        <v>35</v>
      </c>
      <c r="AX243" s="12" t="s">
        <v>86</v>
      </c>
      <c r="AY243" s="161" t="s">
        <v>151</v>
      </c>
    </row>
    <row r="244" spans="2:65" s="1" customFormat="1" ht="16.5" customHeight="1">
      <c r="B244" s="136"/>
      <c r="C244" s="174" t="s">
        <v>597</v>
      </c>
      <c r="D244" s="174" t="s">
        <v>374</v>
      </c>
      <c r="E244" s="175" t="s">
        <v>3675</v>
      </c>
      <c r="F244" s="176" t="s">
        <v>3676</v>
      </c>
      <c r="G244" s="177" t="s">
        <v>354</v>
      </c>
      <c r="H244" s="178">
        <v>2</v>
      </c>
      <c r="I244" s="179"/>
      <c r="J244" s="180">
        <f>ROUND(I244*H244,2)</f>
        <v>0</v>
      </c>
      <c r="K244" s="176" t="s">
        <v>310</v>
      </c>
      <c r="L244" s="181"/>
      <c r="M244" s="182" t="s">
        <v>1</v>
      </c>
      <c r="N244" s="183" t="s">
        <v>44</v>
      </c>
      <c r="P244" s="146">
        <f>O244*H244</f>
        <v>0</v>
      </c>
      <c r="Q244" s="146">
        <v>3.7499999999999999E-2</v>
      </c>
      <c r="R244" s="146">
        <f>Q244*H244</f>
        <v>7.4999999999999997E-2</v>
      </c>
      <c r="S244" s="146">
        <v>0</v>
      </c>
      <c r="T244" s="147">
        <f>S244*H244</f>
        <v>0</v>
      </c>
      <c r="AR244" s="148" t="s">
        <v>183</v>
      </c>
      <c r="AT244" s="148" t="s">
        <v>374</v>
      </c>
      <c r="AU244" s="148" t="s">
        <v>89</v>
      </c>
      <c r="AY244" s="16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6" t="s">
        <v>86</v>
      </c>
      <c r="BK244" s="149">
        <f>ROUND(I244*H244,2)</f>
        <v>0</v>
      </c>
      <c r="BL244" s="16" t="s">
        <v>158</v>
      </c>
      <c r="BM244" s="148" t="s">
        <v>3677</v>
      </c>
    </row>
    <row r="245" spans="2:65" s="1" customFormat="1" ht="19.5">
      <c r="B245" s="32"/>
      <c r="D245" s="150" t="s">
        <v>167</v>
      </c>
      <c r="F245" s="151" t="s">
        <v>3678</v>
      </c>
      <c r="I245" s="152"/>
      <c r="L245" s="32"/>
      <c r="M245" s="153"/>
      <c r="T245" s="56"/>
      <c r="AT245" s="16" t="s">
        <v>167</v>
      </c>
      <c r="AU245" s="16" t="s">
        <v>89</v>
      </c>
    </row>
    <row r="246" spans="2:65" s="1" customFormat="1" ht="16.5" customHeight="1">
      <c r="B246" s="136"/>
      <c r="C246" s="137" t="s">
        <v>602</v>
      </c>
      <c r="D246" s="137" t="s">
        <v>154</v>
      </c>
      <c r="E246" s="138" t="s">
        <v>3679</v>
      </c>
      <c r="F246" s="139" t="s">
        <v>3680</v>
      </c>
      <c r="G246" s="140" t="s">
        <v>354</v>
      </c>
      <c r="H246" s="141">
        <v>1</v>
      </c>
      <c r="I246" s="142"/>
      <c r="J246" s="143">
        <f>ROUND(I246*H246,2)</f>
        <v>0</v>
      </c>
      <c r="K246" s="139" t="s">
        <v>310</v>
      </c>
      <c r="L246" s="32"/>
      <c r="M246" s="144" t="s">
        <v>1</v>
      </c>
      <c r="N246" s="145" t="s">
        <v>44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158</v>
      </c>
      <c r="AT246" s="148" t="s">
        <v>154</v>
      </c>
      <c r="AU246" s="148" t="s">
        <v>89</v>
      </c>
      <c r="AY246" s="16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6" t="s">
        <v>86</v>
      </c>
      <c r="BK246" s="149">
        <f>ROUND(I246*H246,2)</f>
        <v>0</v>
      </c>
      <c r="BL246" s="16" t="s">
        <v>158</v>
      </c>
      <c r="BM246" s="148" t="s">
        <v>3681</v>
      </c>
    </row>
    <row r="247" spans="2:65" s="1" customFormat="1" ht="16.5" customHeight="1">
      <c r="B247" s="136"/>
      <c r="C247" s="174" t="s">
        <v>607</v>
      </c>
      <c r="D247" s="174" t="s">
        <v>374</v>
      </c>
      <c r="E247" s="175" t="s">
        <v>3682</v>
      </c>
      <c r="F247" s="176" t="s">
        <v>3683</v>
      </c>
      <c r="G247" s="177" t="s">
        <v>354</v>
      </c>
      <c r="H247" s="178">
        <v>1</v>
      </c>
      <c r="I247" s="179"/>
      <c r="J247" s="180">
        <f>ROUND(I247*H247,2)</f>
        <v>0</v>
      </c>
      <c r="K247" s="176" t="s">
        <v>1</v>
      </c>
      <c r="L247" s="181"/>
      <c r="M247" s="182" t="s">
        <v>1</v>
      </c>
      <c r="N247" s="183" t="s">
        <v>44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183</v>
      </c>
      <c r="AT247" s="148" t="s">
        <v>374</v>
      </c>
      <c r="AU247" s="148" t="s">
        <v>89</v>
      </c>
      <c r="AY247" s="16" t="s">
        <v>151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6" t="s">
        <v>86</v>
      </c>
      <c r="BK247" s="149">
        <f>ROUND(I247*H247,2)</f>
        <v>0</v>
      </c>
      <c r="BL247" s="16" t="s">
        <v>158</v>
      </c>
      <c r="BM247" s="148" t="s">
        <v>3684</v>
      </c>
    </row>
    <row r="248" spans="2:65" s="1" customFormat="1" ht="19.5">
      <c r="B248" s="32"/>
      <c r="D248" s="150" t="s">
        <v>167</v>
      </c>
      <c r="F248" s="151" t="s">
        <v>3685</v>
      </c>
      <c r="I248" s="152"/>
      <c r="L248" s="32"/>
      <c r="M248" s="153"/>
      <c r="T248" s="56"/>
      <c r="AT248" s="16" t="s">
        <v>167</v>
      </c>
      <c r="AU248" s="16" t="s">
        <v>89</v>
      </c>
    </row>
    <row r="249" spans="2:65" s="1" customFormat="1" ht="16.5" customHeight="1">
      <c r="B249" s="136"/>
      <c r="C249" s="137" t="s">
        <v>613</v>
      </c>
      <c r="D249" s="137" t="s">
        <v>154</v>
      </c>
      <c r="E249" s="138" t="s">
        <v>3686</v>
      </c>
      <c r="F249" s="139" t="s">
        <v>3687</v>
      </c>
      <c r="G249" s="140" t="s">
        <v>354</v>
      </c>
      <c r="H249" s="141">
        <v>2</v>
      </c>
      <c r="I249" s="142"/>
      <c r="J249" s="143">
        <f>ROUND(I249*H249,2)</f>
        <v>0</v>
      </c>
      <c r="K249" s="139" t="s">
        <v>310</v>
      </c>
      <c r="L249" s="32"/>
      <c r="M249" s="144" t="s">
        <v>1</v>
      </c>
      <c r="N249" s="145" t="s">
        <v>44</v>
      </c>
      <c r="P249" s="146">
        <f>O249*H249</f>
        <v>0</v>
      </c>
      <c r="Q249" s="146">
        <v>1.65E-3</v>
      </c>
      <c r="R249" s="146">
        <f>Q249*H249</f>
        <v>3.3E-3</v>
      </c>
      <c r="S249" s="146">
        <v>0</v>
      </c>
      <c r="T249" s="147">
        <f>S249*H249</f>
        <v>0</v>
      </c>
      <c r="AR249" s="148" t="s">
        <v>158</v>
      </c>
      <c r="AT249" s="148" t="s">
        <v>154</v>
      </c>
      <c r="AU249" s="148" t="s">
        <v>89</v>
      </c>
      <c r="AY249" s="16" t="s">
        <v>151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6" t="s">
        <v>86</v>
      </c>
      <c r="BK249" s="149">
        <f>ROUND(I249*H249,2)</f>
        <v>0</v>
      </c>
      <c r="BL249" s="16" t="s">
        <v>158</v>
      </c>
      <c r="BM249" s="148" t="s">
        <v>3688</v>
      </c>
    </row>
    <row r="250" spans="2:65" s="1" customFormat="1" ht="19.5">
      <c r="B250" s="32"/>
      <c r="D250" s="150" t="s">
        <v>167</v>
      </c>
      <c r="F250" s="151" t="s">
        <v>3689</v>
      </c>
      <c r="I250" s="152"/>
      <c r="L250" s="32"/>
      <c r="M250" s="153"/>
      <c r="T250" s="56"/>
      <c r="AT250" s="16" t="s">
        <v>167</v>
      </c>
      <c r="AU250" s="16" t="s">
        <v>89</v>
      </c>
    </row>
    <row r="251" spans="2:65" s="1" customFormat="1" ht="16.5" customHeight="1">
      <c r="B251" s="136"/>
      <c r="C251" s="174" t="s">
        <v>618</v>
      </c>
      <c r="D251" s="174" t="s">
        <v>374</v>
      </c>
      <c r="E251" s="175" t="s">
        <v>3690</v>
      </c>
      <c r="F251" s="176" t="s">
        <v>3691</v>
      </c>
      <c r="G251" s="177" t="s">
        <v>354</v>
      </c>
      <c r="H251" s="178">
        <v>2</v>
      </c>
      <c r="I251" s="179"/>
      <c r="J251" s="180">
        <f>ROUND(I251*H251,2)</f>
        <v>0</v>
      </c>
      <c r="K251" s="176" t="s">
        <v>310</v>
      </c>
      <c r="L251" s="181"/>
      <c r="M251" s="182" t="s">
        <v>1</v>
      </c>
      <c r="N251" s="183" t="s">
        <v>44</v>
      </c>
      <c r="P251" s="146">
        <f>O251*H251</f>
        <v>0</v>
      </c>
      <c r="Q251" s="146">
        <v>2.3E-2</v>
      </c>
      <c r="R251" s="146">
        <f>Q251*H251</f>
        <v>4.5999999999999999E-2</v>
      </c>
      <c r="S251" s="146">
        <v>0</v>
      </c>
      <c r="T251" s="147">
        <f>S251*H251</f>
        <v>0</v>
      </c>
      <c r="AR251" s="148" t="s">
        <v>183</v>
      </c>
      <c r="AT251" s="148" t="s">
        <v>374</v>
      </c>
      <c r="AU251" s="148" t="s">
        <v>89</v>
      </c>
      <c r="AY251" s="16" t="s">
        <v>151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6" t="s">
        <v>86</v>
      </c>
      <c r="BK251" s="149">
        <f>ROUND(I251*H251,2)</f>
        <v>0</v>
      </c>
      <c r="BL251" s="16" t="s">
        <v>158</v>
      </c>
      <c r="BM251" s="148" t="s">
        <v>3692</v>
      </c>
    </row>
    <row r="252" spans="2:65" s="1" customFormat="1" ht="19.5">
      <c r="B252" s="32"/>
      <c r="D252" s="150" t="s">
        <v>167</v>
      </c>
      <c r="F252" s="151" t="s">
        <v>3693</v>
      </c>
      <c r="I252" s="152"/>
      <c r="L252" s="32"/>
      <c r="M252" s="153"/>
      <c r="T252" s="56"/>
      <c r="AT252" s="16" t="s">
        <v>167</v>
      </c>
      <c r="AU252" s="16" t="s">
        <v>89</v>
      </c>
    </row>
    <row r="253" spans="2:65" s="1" customFormat="1" ht="16.5" customHeight="1">
      <c r="B253" s="136"/>
      <c r="C253" s="137" t="s">
        <v>623</v>
      </c>
      <c r="D253" s="137" t="s">
        <v>154</v>
      </c>
      <c r="E253" s="138" t="s">
        <v>3694</v>
      </c>
      <c r="F253" s="139" t="s">
        <v>3695</v>
      </c>
      <c r="G253" s="140" t="s">
        <v>349</v>
      </c>
      <c r="H253" s="141">
        <v>95</v>
      </c>
      <c r="I253" s="142"/>
      <c r="J253" s="143">
        <f>ROUND(I253*H253,2)</f>
        <v>0</v>
      </c>
      <c r="K253" s="139" t="s">
        <v>310</v>
      </c>
      <c r="L253" s="32"/>
      <c r="M253" s="144" t="s">
        <v>1</v>
      </c>
      <c r="N253" s="145" t="s">
        <v>44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158</v>
      </c>
      <c r="AT253" s="148" t="s">
        <v>154</v>
      </c>
      <c r="AU253" s="148" t="s">
        <v>89</v>
      </c>
      <c r="AY253" s="16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6" t="s">
        <v>86</v>
      </c>
      <c r="BK253" s="149">
        <f>ROUND(I253*H253,2)</f>
        <v>0</v>
      </c>
      <c r="BL253" s="16" t="s">
        <v>158</v>
      </c>
      <c r="BM253" s="148" t="s">
        <v>3696</v>
      </c>
    </row>
    <row r="254" spans="2:65" s="1" customFormat="1" ht="19.5">
      <c r="B254" s="32"/>
      <c r="D254" s="150" t="s">
        <v>167</v>
      </c>
      <c r="F254" s="151" t="s">
        <v>3697</v>
      </c>
      <c r="I254" s="152"/>
      <c r="L254" s="32"/>
      <c r="M254" s="153"/>
      <c r="T254" s="56"/>
      <c r="AT254" s="16" t="s">
        <v>167</v>
      </c>
      <c r="AU254" s="16" t="s">
        <v>89</v>
      </c>
    </row>
    <row r="255" spans="2:65" s="1" customFormat="1" ht="16.5" customHeight="1">
      <c r="B255" s="136"/>
      <c r="C255" s="137" t="s">
        <v>629</v>
      </c>
      <c r="D255" s="137" t="s">
        <v>154</v>
      </c>
      <c r="E255" s="138" t="s">
        <v>3698</v>
      </c>
      <c r="F255" s="139" t="s">
        <v>3699</v>
      </c>
      <c r="G255" s="140" t="s">
        <v>349</v>
      </c>
      <c r="H255" s="141">
        <v>95</v>
      </c>
      <c r="I255" s="142"/>
      <c r="J255" s="143">
        <f t="shared" ref="J255:J260" si="0">ROUND(I255*H255,2)</f>
        <v>0</v>
      </c>
      <c r="K255" s="139" t="s">
        <v>310</v>
      </c>
      <c r="L255" s="32"/>
      <c r="M255" s="144" t="s">
        <v>1</v>
      </c>
      <c r="N255" s="145" t="s">
        <v>44</v>
      </c>
      <c r="P255" s="146">
        <f t="shared" ref="P255:P260" si="1">O255*H255</f>
        <v>0</v>
      </c>
      <c r="Q255" s="146">
        <v>0</v>
      </c>
      <c r="R255" s="146">
        <f t="shared" ref="R255:R260" si="2">Q255*H255</f>
        <v>0</v>
      </c>
      <c r="S255" s="146">
        <v>0</v>
      </c>
      <c r="T255" s="147">
        <f t="shared" ref="T255:T260" si="3">S255*H255</f>
        <v>0</v>
      </c>
      <c r="AR255" s="148" t="s">
        <v>158</v>
      </c>
      <c r="AT255" s="148" t="s">
        <v>154</v>
      </c>
      <c r="AU255" s="148" t="s">
        <v>89</v>
      </c>
      <c r="AY255" s="16" t="s">
        <v>151</v>
      </c>
      <c r="BE255" s="149">
        <f t="shared" ref="BE255:BE260" si="4">IF(N255="základní",J255,0)</f>
        <v>0</v>
      </c>
      <c r="BF255" s="149">
        <f t="shared" ref="BF255:BF260" si="5">IF(N255="snížená",J255,0)</f>
        <v>0</v>
      </c>
      <c r="BG255" s="149">
        <f t="shared" ref="BG255:BG260" si="6">IF(N255="zákl. přenesená",J255,0)</f>
        <v>0</v>
      </c>
      <c r="BH255" s="149">
        <f t="shared" ref="BH255:BH260" si="7">IF(N255="sníž. přenesená",J255,0)</f>
        <v>0</v>
      </c>
      <c r="BI255" s="149">
        <f t="shared" ref="BI255:BI260" si="8">IF(N255="nulová",J255,0)</f>
        <v>0</v>
      </c>
      <c r="BJ255" s="16" t="s">
        <v>86</v>
      </c>
      <c r="BK255" s="149">
        <f t="shared" ref="BK255:BK260" si="9">ROUND(I255*H255,2)</f>
        <v>0</v>
      </c>
      <c r="BL255" s="16" t="s">
        <v>158</v>
      </c>
      <c r="BM255" s="148" t="s">
        <v>3700</v>
      </c>
    </row>
    <row r="256" spans="2:65" s="1" customFormat="1" ht="16.5" customHeight="1">
      <c r="B256" s="136"/>
      <c r="C256" s="137" t="s">
        <v>634</v>
      </c>
      <c r="D256" s="137" t="s">
        <v>154</v>
      </c>
      <c r="E256" s="138" t="s">
        <v>3701</v>
      </c>
      <c r="F256" s="139" t="s">
        <v>3702</v>
      </c>
      <c r="G256" s="140" t="s">
        <v>354</v>
      </c>
      <c r="H256" s="141">
        <v>2</v>
      </c>
      <c r="I256" s="142"/>
      <c r="J256" s="143">
        <f t="shared" si="0"/>
        <v>0</v>
      </c>
      <c r="K256" s="139" t="s">
        <v>310</v>
      </c>
      <c r="L256" s="32"/>
      <c r="M256" s="144" t="s">
        <v>1</v>
      </c>
      <c r="N256" s="145" t="s">
        <v>44</v>
      </c>
      <c r="P256" s="146">
        <f t="shared" si="1"/>
        <v>0</v>
      </c>
      <c r="Q256" s="146">
        <v>0.45937</v>
      </c>
      <c r="R256" s="146">
        <f t="shared" si="2"/>
        <v>0.91874</v>
      </c>
      <c r="S256" s="146">
        <v>0</v>
      </c>
      <c r="T256" s="147">
        <f t="shared" si="3"/>
        <v>0</v>
      </c>
      <c r="AR256" s="148" t="s">
        <v>158</v>
      </c>
      <c r="AT256" s="148" t="s">
        <v>154</v>
      </c>
      <c r="AU256" s="148" t="s">
        <v>89</v>
      </c>
      <c r="AY256" s="16" t="s">
        <v>151</v>
      </c>
      <c r="BE256" s="149">
        <f t="shared" si="4"/>
        <v>0</v>
      </c>
      <c r="BF256" s="149">
        <f t="shared" si="5"/>
        <v>0</v>
      </c>
      <c r="BG256" s="149">
        <f t="shared" si="6"/>
        <v>0</v>
      </c>
      <c r="BH256" s="149">
        <f t="shared" si="7"/>
        <v>0</v>
      </c>
      <c r="BI256" s="149">
        <f t="shared" si="8"/>
        <v>0</v>
      </c>
      <c r="BJ256" s="16" t="s">
        <v>86</v>
      </c>
      <c r="BK256" s="149">
        <f t="shared" si="9"/>
        <v>0</v>
      </c>
      <c r="BL256" s="16" t="s">
        <v>158</v>
      </c>
      <c r="BM256" s="148" t="s">
        <v>3703</v>
      </c>
    </row>
    <row r="257" spans="2:65" s="1" customFormat="1" ht="16.5" customHeight="1">
      <c r="B257" s="136"/>
      <c r="C257" s="174" t="s">
        <v>640</v>
      </c>
      <c r="D257" s="174" t="s">
        <v>374</v>
      </c>
      <c r="E257" s="175" t="s">
        <v>3598</v>
      </c>
      <c r="F257" s="176" t="s">
        <v>3599</v>
      </c>
      <c r="G257" s="177" t="s">
        <v>354</v>
      </c>
      <c r="H257" s="178">
        <v>2</v>
      </c>
      <c r="I257" s="179"/>
      <c r="J257" s="180">
        <f t="shared" si="0"/>
        <v>0</v>
      </c>
      <c r="K257" s="176" t="s">
        <v>1</v>
      </c>
      <c r="L257" s="181"/>
      <c r="M257" s="182" t="s">
        <v>1</v>
      </c>
      <c r="N257" s="183" t="s">
        <v>44</v>
      </c>
      <c r="P257" s="146">
        <f t="shared" si="1"/>
        <v>0</v>
      </c>
      <c r="Q257" s="146">
        <v>0</v>
      </c>
      <c r="R257" s="146">
        <f t="shared" si="2"/>
        <v>0</v>
      </c>
      <c r="S257" s="146">
        <v>0</v>
      </c>
      <c r="T257" s="147">
        <f t="shared" si="3"/>
        <v>0</v>
      </c>
      <c r="AR257" s="148" t="s">
        <v>183</v>
      </c>
      <c r="AT257" s="148" t="s">
        <v>374</v>
      </c>
      <c r="AU257" s="148" t="s">
        <v>89</v>
      </c>
      <c r="AY257" s="16" t="s">
        <v>151</v>
      </c>
      <c r="BE257" s="149">
        <f t="shared" si="4"/>
        <v>0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16" t="s">
        <v>86</v>
      </c>
      <c r="BK257" s="149">
        <f t="shared" si="9"/>
        <v>0</v>
      </c>
      <c r="BL257" s="16" t="s">
        <v>158</v>
      </c>
      <c r="BM257" s="148" t="s">
        <v>3704</v>
      </c>
    </row>
    <row r="258" spans="2:65" s="1" customFormat="1" ht="16.5" customHeight="1">
      <c r="B258" s="136"/>
      <c r="C258" s="174" t="s">
        <v>645</v>
      </c>
      <c r="D258" s="174" t="s">
        <v>374</v>
      </c>
      <c r="E258" s="175" t="s">
        <v>3705</v>
      </c>
      <c r="F258" s="176" t="s">
        <v>3706</v>
      </c>
      <c r="G258" s="177" t="s">
        <v>354</v>
      </c>
      <c r="H258" s="178">
        <v>1</v>
      </c>
      <c r="I258" s="179"/>
      <c r="J258" s="180">
        <f t="shared" si="0"/>
        <v>0</v>
      </c>
      <c r="K258" s="176" t="s">
        <v>1</v>
      </c>
      <c r="L258" s="181"/>
      <c r="M258" s="182" t="s">
        <v>1</v>
      </c>
      <c r="N258" s="183" t="s">
        <v>44</v>
      </c>
      <c r="P258" s="146">
        <f t="shared" si="1"/>
        <v>0</v>
      </c>
      <c r="Q258" s="146">
        <v>0</v>
      </c>
      <c r="R258" s="146">
        <f t="shared" si="2"/>
        <v>0</v>
      </c>
      <c r="S258" s="146">
        <v>0</v>
      </c>
      <c r="T258" s="147">
        <f t="shared" si="3"/>
        <v>0</v>
      </c>
      <c r="AR258" s="148" t="s">
        <v>183</v>
      </c>
      <c r="AT258" s="148" t="s">
        <v>374</v>
      </c>
      <c r="AU258" s="148" t="s">
        <v>89</v>
      </c>
      <c r="AY258" s="16" t="s">
        <v>151</v>
      </c>
      <c r="BE258" s="149">
        <f t="shared" si="4"/>
        <v>0</v>
      </c>
      <c r="BF258" s="149">
        <f t="shared" si="5"/>
        <v>0</v>
      </c>
      <c r="BG258" s="149">
        <f t="shared" si="6"/>
        <v>0</v>
      </c>
      <c r="BH258" s="149">
        <f t="shared" si="7"/>
        <v>0</v>
      </c>
      <c r="BI258" s="149">
        <f t="shared" si="8"/>
        <v>0</v>
      </c>
      <c r="BJ258" s="16" t="s">
        <v>86</v>
      </c>
      <c r="BK258" s="149">
        <f t="shared" si="9"/>
        <v>0</v>
      </c>
      <c r="BL258" s="16" t="s">
        <v>158</v>
      </c>
      <c r="BM258" s="148" t="s">
        <v>3707</v>
      </c>
    </row>
    <row r="259" spans="2:65" s="1" customFormat="1" ht="16.5" customHeight="1">
      <c r="B259" s="136"/>
      <c r="C259" s="174" t="s">
        <v>650</v>
      </c>
      <c r="D259" s="174" t="s">
        <v>374</v>
      </c>
      <c r="E259" s="175" t="s">
        <v>3708</v>
      </c>
      <c r="F259" s="176" t="s">
        <v>3709</v>
      </c>
      <c r="G259" s="177" t="s">
        <v>354</v>
      </c>
      <c r="H259" s="178">
        <v>1</v>
      </c>
      <c r="I259" s="179"/>
      <c r="J259" s="180">
        <f t="shared" si="0"/>
        <v>0</v>
      </c>
      <c r="K259" s="176" t="s">
        <v>1</v>
      </c>
      <c r="L259" s="181"/>
      <c r="M259" s="182" t="s">
        <v>1</v>
      </c>
      <c r="N259" s="183" t="s">
        <v>44</v>
      </c>
      <c r="P259" s="146">
        <f t="shared" si="1"/>
        <v>0</v>
      </c>
      <c r="Q259" s="146">
        <v>0</v>
      </c>
      <c r="R259" s="146">
        <f t="shared" si="2"/>
        <v>0</v>
      </c>
      <c r="S259" s="146">
        <v>0</v>
      </c>
      <c r="T259" s="147">
        <f t="shared" si="3"/>
        <v>0</v>
      </c>
      <c r="AR259" s="148" t="s">
        <v>183</v>
      </c>
      <c r="AT259" s="148" t="s">
        <v>374</v>
      </c>
      <c r="AU259" s="148" t="s">
        <v>89</v>
      </c>
      <c r="AY259" s="16" t="s">
        <v>151</v>
      </c>
      <c r="BE259" s="149">
        <f t="shared" si="4"/>
        <v>0</v>
      </c>
      <c r="BF259" s="149">
        <f t="shared" si="5"/>
        <v>0</v>
      </c>
      <c r="BG259" s="149">
        <f t="shared" si="6"/>
        <v>0</v>
      </c>
      <c r="BH259" s="149">
        <f t="shared" si="7"/>
        <v>0</v>
      </c>
      <c r="BI259" s="149">
        <f t="shared" si="8"/>
        <v>0</v>
      </c>
      <c r="BJ259" s="16" t="s">
        <v>86</v>
      </c>
      <c r="BK259" s="149">
        <f t="shared" si="9"/>
        <v>0</v>
      </c>
      <c r="BL259" s="16" t="s">
        <v>158</v>
      </c>
      <c r="BM259" s="148" t="s">
        <v>3710</v>
      </c>
    </row>
    <row r="260" spans="2:65" s="1" customFormat="1" ht="16.5" customHeight="1">
      <c r="B260" s="136"/>
      <c r="C260" s="137" t="s">
        <v>655</v>
      </c>
      <c r="D260" s="137" t="s">
        <v>154</v>
      </c>
      <c r="E260" s="138" t="s">
        <v>3711</v>
      </c>
      <c r="F260" s="139" t="s">
        <v>3712</v>
      </c>
      <c r="G260" s="140" t="s">
        <v>354</v>
      </c>
      <c r="H260" s="141">
        <v>4</v>
      </c>
      <c r="I260" s="142"/>
      <c r="J260" s="143">
        <f t="shared" si="0"/>
        <v>0</v>
      </c>
      <c r="K260" s="139" t="s">
        <v>1</v>
      </c>
      <c r="L260" s="32"/>
      <c r="M260" s="144" t="s">
        <v>1</v>
      </c>
      <c r="N260" s="145" t="s">
        <v>44</v>
      </c>
      <c r="P260" s="146">
        <f t="shared" si="1"/>
        <v>0</v>
      </c>
      <c r="Q260" s="146">
        <v>0</v>
      </c>
      <c r="R260" s="146">
        <f t="shared" si="2"/>
        <v>0</v>
      </c>
      <c r="S260" s="146">
        <v>0</v>
      </c>
      <c r="T260" s="147">
        <f t="shared" si="3"/>
        <v>0</v>
      </c>
      <c r="AR260" s="148" t="s">
        <v>158</v>
      </c>
      <c r="AT260" s="148" t="s">
        <v>154</v>
      </c>
      <c r="AU260" s="148" t="s">
        <v>89</v>
      </c>
      <c r="AY260" s="16" t="s">
        <v>151</v>
      </c>
      <c r="BE260" s="149">
        <f t="shared" si="4"/>
        <v>0</v>
      </c>
      <c r="BF260" s="149">
        <f t="shared" si="5"/>
        <v>0</v>
      </c>
      <c r="BG260" s="149">
        <f t="shared" si="6"/>
        <v>0</v>
      </c>
      <c r="BH260" s="149">
        <f t="shared" si="7"/>
        <v>0</v>
      </c>
      <c r="BI260" s="149">
        <f t="shared" si="8"/>
        <v>0</v>
      </c>
      <c r="BJ260" s="16" t="s">
        <v>86</v>
      </c>
      <c r="BK260" s="149">
        <f t="shared" si="9"/>
        <v>0</v>
      </c>
      <c r="BL260" s="16" t="s">
        <v>158</v>
      </c>
      <c r="BM260" s="148" t="s">
        <v>3713</v>
      </c>
    </row>
    <row r="261" spans="2:65" s="1" customFormat="1" ht="19.5">
      <c r="B261" s="32"/>
      <c r="D261" s="150" t="s">
        <v>167</v>
      </c>
      <c r="F261" s="151" t="s">
        <v>3714</v>
      </c>
      <c r="I261" s="152"/>
      <c r="L261" s="32"/>
      <c r="M261" s="153"/>
      <c r="T261" s="56"/>
      <c r="AT261" s="16" t="s">
        <v>167</v>
      </c>
      <c r="AU261" s="16" t="s">
        <v>89</v>
      </c>
    </row>
    <row r="262" spans="2:65" s="1" customFormat="1" ht="16.5" customHeight="1">
      <c r="B262" s="136"/>
      <c r="C262" s="137" t="s">
        <v>660</v>
      </c>
      <c r="D262" s="137" t="s">
        <v>154</v>
      </c>
      <c r="E262" s="138" t="s">
        <v>3715</v>
      </c>
      <c r="F262" s="139" t="s">
        <v>3716</v>
      </c>
      <c r="G262" s="140" t="s">
        <v>309</v>
      </c>
      <c r="H262" s="141">
        <v>0.2</v>
      </c>
      <c r="I262" s="142"/>
      <c r="J262" s="143">
        <f>ROUND(I262*H262,2)</f>
        <v>0</v>
      </c>
      <c r="K262" s="139" t="s">
        <v>1</v>
      </c>
      <c r="L262" s="32"/>
      <c r="M262" s="144" t="s">
        <v>1</v>
      </c>
      <c r="N262" s="145" t="s">
        <v>44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158</v>
      </c>
      <c r="AT262" s="148" t="s">
        <v>154</v>
      </c>
      <c r="AU262" s="148" t="s">
        <v>89</v>
      </c>
      <c r="AY262" s="16" t="s">
        <v>151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6" t="s">
        <v>86</v>
      </c>
      <c r="BK262" s="149">
        <f>ROUND(I262*H262,2)</f>
        <v>0</v>
      </c>
      <c r="BL262" s="16" t="s">
        <v>158</v>
      </c>
      <c r="BM262" s="148" t="s">
        <v>3717</v>
      </c>
    </row>
    <row r="263" spans="2:65" s="1" customFormat="1" ht="19.5">
      <c r="B263" s="32"/>
      <c r="D263" s="150" t="s">
        <v>167</v>
      </c>
      <c r="F263" s="151" t="s">
        <v>3718</v>
      </c>
      <c r="I263" s="152"/>
      <c r="L263" s="32"/>
      <c r="M263" s="153"/>
      <c r="T263" s="56"/>
      <c r="AT263" s="16" t="s">
        <v>167</v>
      </c>
      <c r="AU263" s="16" t="s">
        <v>89</v>
      </c>
    </row>
    <row r="264" spans="2:65" s="1" customFormat="1" ht="16.5" customHeight="1">
      <c r="B264" s="136"/>
      <c r="C264" s="174" t="s">
        <v>665</v>
      </c>
      <c r="D264" s="174" t="s">
        <v>374</v>
      </c>
      <c r="E264" s="175" t="s">
        <v>3719</v>
      </c>
      <c r="F264" s="176" t="s">
        <v>3720</v>
      </c>
      <c r="G264" s="177" t="s">
        <v>354</v>
      </c>
      <c r="H264" s="178">
        <v>3</v>
      </c>
      <c r="I264" s="179"/>
      <c r="J264" s="180">
        <f>ROUND(I264*H264,2)</f>
        <v>0</v>
      </c>
      <c r="K264" s="176" t="s">
        <v>1</v>
      </c>
      <c r="L264" s="181"/>
      <c r="M264" s="182" t="s">
        <v>1</v>
      </c>
      <c r="N264" s="183" t="s">
        <v>44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183</v>
      </c>
      <c r="AT264" s="148" t="s">
        <v>374</v>
      </c>
      <c r="AU264" s="148" t="s">
        <v>89</v>
      </c>
      <c r="AY264" s="16" t="s">
        <v>151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6" t="s">
        <v>86</v>
      </c>
      <c r="BK264" s="149">
        <f>ROUND(I264*H264,2)</f>
        <v>0</v>
      </c>
      <c r="BL264" s="16" t="s">
        <v>158</v>
      </c>
      <c r="BM264" s="148" t="s">
        <v>3721</v>
      </c>
    </row>
    <row r="265" spans="2:65" s="1" customFormat="1" ht="19.5">
      <c r="B265" s="32"/>
      <c r="D265" s="150" t="s">
        <v>167</v>
      </c>
      <c r="F265" s="151" t="s">
        <v>3722</v>
      </c>
      <c r="I265" s="152"/>
      <c r="L265" s="32"/>
      <c r="M265" s="153"/>
      <c r="T265" s="56"/>
      <c r="AT265" s="16" t="s">
        <v>167</v>
      </c>
      <c r="AU265" s="16" t="s">
        <v>89</v>
      </c>
    </row>
    <row r="266" spans="2:65" s="1" customFormat="1" ht="16.5" customHeight="1">
      <c r="B266" s="136"/>
      <c r="C266" s="174" t="s">
        <v>670</v>
      </c>
      <c r="D266" s="174" t="s">
        <v>374</v>
      </c>
      <c r="E266" s="175" t="s">
        <v>3723</v>
      </c>
      <c r="F266" s="176" t="s">
        <v>3724</v>
      </c>
      <c r="G266" s="177" t="s">
        <v>354</v>
      </c>
      <c r="H266" s="178">
        <v>1</v>
      </c>
      <c r="I266" s="179"/>
      <c r="J266" s="180">
        <f>ROUND(I266*H266,2)</f>
        <v>0</v>
      </c>
      <c r="K266" s="176" t="s">
        <v>1</v>
      </c>
      <c r="L266" s="181"/>
      <c r="M266" s="182" t="s">
        <v>1</v>
      </c>
      <c r="N266" s="183" t="s">
        <v>44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183</v>
      </c>
      <c r="AT266" s="148" t="s">
        <v>374</v>
      </c>
      <c r="AU266" s="148" t="s">
        <v>89</v>
      </c>
      <c r="AY266" s="16" t="s">
        <v>151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6" t="s">
        <v>86</v>
      </c>
      <c r="BK266" s="149">
        <f>ROUND(I266*H266,2)</f>
        <v>0</v>
      </c>
      <c r="BL266" s="16" t="s">
        <v>158</v>
      </c>
      <c r="BM266" s="148" t="s">
        <v>3725</v>
      </c>
    </row>
    <row r="267" spans="2:65" s="1" customFormat="1" ht="19.5">
      <c r="B267" s="32"/>
      <c r="D267" s="150" t="s">
        <v>167</v>
      </c>
      <c r="F267" s="151" t="s">
        <v>3726</v>
      </c>
      <c r="I267" s="152"/>
      <c r="L267" s="32"/>
      <c r="M267" s="153"/>
      <c r="T267" s="56"/>
      <c r="AT267" s="16" t="s">
        <v>167</v>
      </c>
      <c r="AU267" s="16" t="s">
        <v>89</v>
      </c>
    </row>
    <row r="268" spans="2:65" s="1" customFormat="1" ht="16.5" customHeight="1">
      <c r="B268" s="136"/>
      <c r="C268" s="137" t="s">
        <v>675</v>
      </c>
      <c r="D268" s="137" t="s">
        <v>154</v>
      </c>
      <c r="E268" s="138" t="s">
        <v>3727</v>
      </c>
      <c r="F268" s="139" t="s">
        <v>3728</v>
      </c>
      <c r="G268" s="140" t="s">
        <v>354</v>
      </c>
      <c r="H268" s="141">
        <v>1</v>
      </c>
      <c r="I268" s="142"/>
      <c r="J268" s="143">
        <f>ROUND(I268*H268,2)</f>
        <v>0</v>
      </c>
      <c r="K268" s="139" t="s">
        <v>310</v>
      </c>
      <c r="L268" s="32"/>
      <c r="M268" s="144" t="s">
        <v>1</v>
      </c>
      <c r="N268" s="145" t="s">
        <v>44</v>
      </c>
      <c r="P268" s="146">
        <f>O268*H268</f>
        <v>0</v>
      </c>
      <c r="Q268" s="146">
        <v>6.3829999999999998E-2</v>
      </c>
      <c r="R268" s="146">
        <f>Q268*H268</f>
        <v>6.3829999999999998E-2</v>
      </c>
      <c r="S268" s="146">
        <v>0</v>
      </c>
      <c r="T268" s="147">
        <f>S268*H268</f>
        <v>0</v>
      </c>
      <c r="AR268" s="148" t="s">
        <v>158</v>
      </c>
      <c r="AT268" s="148" t="s">
        <v>154</v>
      </c>
      <c r="AU268" s="148" t="s">
        <v>89</v>
      </c>
      <c r="AY268" s="16" t="s">
        <v>151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86</v>
      </c>
      <c r="BK268" s="149">
        <f>ROUND(I268*H268,2)</f>
        <v>0</v>
      </c>
      <c r="BL268" s="16" t="s">
        <v>158</v>
      </c>
      <c r="BM268" s="148" t="s">
        <v>3729</v>
      </c>
    </row>
    <row r="269" spans="2:65" s="1" customFormat="1" ht="16.5" customHeight="1">
      <c r="B269" s="136"/>
      <c r="C269" s="174" t="s">
        <v>680</v>
      </c>
      <c r="D269" s="174" t="s">
        <v>374</v>
      </c>
      <c r="E269" s="175" t="s">
        <v>3730</v>
      </c>
      <c r="F269" s="176" t="s">
        <v>3731</v>
      </c>
      <c r="G269" s="177" t="s">
        <v>354</v>
      </c>
      <c r="H269" s="178">
        <v>1</v>
      </c>
      <c r="I269" s="179"/>
      <c r="J269" s="180">
        <f>ROUND(I269*H269,2)</f>
        <v>0</v>
      </c>
      <c r="K269" s="176" t="s">
        <v>310</v>
      </c>
      <c r="L269" s="181"/>
      <c r="M269" s="182" t="s">
        <v>1</v>
      </c>
      <c r="N269" s="183" t="s">
        <v>44</v>
      </c>
      <c r="P269" s="146">
        <f>O269*H269</f>
        <v>0</v>
      </c>
      <c r="Q269" s="146">
        <v>7.3000000000000001E-3</v>
      </c>
      <c r="R269" s="146">
        <f>Q269*H269</f>
        <v>7.3000000000000001E-3</v>
      </c>
      <c r="S269" s="146">
        <v>0</v>
      </c>
      <c r="T269" s="147">
        <f>S269*H269</f>
        <v>0</v>
      </c>
      <c r="AR269" s="148" t="s">
        <v>183</v>
      </c>
      <c r="AT269" s="148" t="s">
        <v>374</v>
      </c>
      <c r="AU269" s="148" t="s">
        <v>89</v>
      </c>
      <c r="AY269" s="16" t="s">
        <v>151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6" t="s">
        <v>86</v>
      </c>
      <c r="BK269" s="149">
        <f>ROUND(I269*H269,2)</f>
        <v>0</v>
      </c>
      <c r="BL269" s="16" t="s">
        <v>158</v>
      </c>
      <c r="BM269" s="148" t="s">
        <v>3732</v>
      </c>
    </row>
    <row r="270" spans="2:65" s="1" customFormat="1" ht="19.5">
      <c r="B270" s="32"/>
      <c r="D270" s="150" t="s">
        <v>167</v>
      </c>
      <c r="F270" s="151" t="s">
        <v>3733</v>
      </c>
      <c r="I270" s="152"/>
      <c r="L270" s="32"/>
      <c r="M270" s="153"/>
      <c r="T270" s="56"/>
      <c r="AT270" s="16" t="s">
        <v>167</v>
      </c>
      <c r="AU270" s="16" t="s">
        <v>89</v>
      </c>
    </row>
    <row r="271" spans="2:65" s="1" customFormat="1" ht="16.5" customHeight="1">
      <c r="B271" s="136"/>
      <c r="C271" s="137" t="s">
        <v>684</v>
      </c>
      <c r="D271" s="137" t="s">
        <v>154</v>
      </c>
      <c r="E271" s="138" t="s">
        <v>3734</v>
      </c>
      <c r="F271" s="139" t="s">
        <v>3735</v>
      </c>
      <c r="G271" s="140" t="s">
        <v>354</v>
      </c>
      <c r="H271" s="141">
        <v>3</v>
      </c>
      <c r="I271" s="142"/>
      <c r="J271" s="143">
        <f>ROUND(I271*H271,2)</f>
        <v>0</v>
      </c>
      <c r="K271" s="139" t="s">
        <v>310</v>
      </c>
      <c r="L271" s="32"/>
      <c r="M271" s="144" t="s">
        <v>1</v>
      </c>
      <c r="N271" s="145" t="s">
        <v>44</v>
      </c>
      <c r="P271" s="146">
        <f>O271*H271</f>
        <v>0</v>
      </c>
      <c r="Q271" s="146">
        <v>0.12303</v>
      </c>
      <c r="R271" s="146">
        <f>Q271*H271</f>
        <v>0.36909000000000003</v>
      </c>
      <c r="S271" s="146">
        <v>0</v>
      </c>
      <c r="T271" s="147">
        <f>S271*H271</f>
        <v>0</v>
      </c>
      <c r="AR271" s="148" t="s">
        <v>158</v>
      </c>
      <c r="AT271" s="148" t="s">
        <v>154</v>
      </c>
      <c r="AU271" s="148" t="s">
        <v>89</v>
      </c>
      <c r="AY271" s="16" t="s">
        <v>151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6" t="s">
        <v>86</v>
      </c>
      <c r="BK271" s="149">
        <f>ROUND(I271*H271,2)</f>
        <v>0</v>
      </c>
      <c r="BL271" s="16" t="s">
        <v>158</v>
      </c>
      <c r="BM271" s="148" t="s">
        <v>3736</v>
      </c>
    </row>
    <row r="272" spans="2:65" s="1" customFormat="1" ht="16.5" customHeight="1">
      <c r="B272" s="136"/>
      <c r="C272" s="174" t="s">
        <v>688</v>
      </c>
      <c r="D272" s="174" t="s">
        <v>374</v>
      </c>
      <c r="E272" s="175" t="s">
        <v>3737</v>
      </c>
      <c r="F272" s="176" t="s">
        <v>3738</v>
      </c>
      <c r="G272" s="177" t="s">
        <v>354</v>
      </c>
      <c r="H272" s="178">
        <v>3</v>
      </c>
      <c r="I272" s="179"/>
      <c r="J272" s="180">
        <f>ROUND(I272*H272,2)</f>
        <v>0</v>
      </c>
      <c r="K272" s="176" t="s">
        <v>310</v>
      </c>
      <c r="L272" s="181"/>
      <c r="M272" s="182" t="s">
        <v>1</v>
      </c>
      <c r="N272" s="183" t="s">
        <v>44</v>
      </c>
      <c r="P272" s="146">
        <f>O272*H272</f>
        <v>0</v>
      </c>
      <c r="Q272" s="146">
        <v>1.3299999999999999E-2</v>
      </c>
      <c r="R272" s="146">
        <f>Q272*H272</f>
        <v>3.9899999999999998E-2</v>
      </c>
      <c r="S272" s="146">
        <v>0</v>
      </c>
      <c r="T272" s="147">
        <f>S272*H272</f>
        <v>0</v>
      </c>
      <c r="AR272" s="148" t="s">
        <v>183</v>
      </c>
      <c r="AT272" s="148" t="s">
        <v>374</v>
      </c>
      <c r="AU272" s="148" t="s">
        <v>89</v>
      </c>
      <c r="AY272" s="16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6" t="s">
        <v>86</v>
      </c>
      <c r="BK272" s="149">
        <f>ROUND(I272*H272,2)</f>
        <v>0</v>
      </c>
      <c r="BL272" s="16" t="s">
        <v>158</v>
      </c>
      <c r="BM272" s="148" t="s">
        <v>3739</v>
      </c>
    </row>
    <row r="273" spans="2:65" s="1" customFormat="1" ht="19.5">
      <c r="B273" s="32"/>
      <c r="D273" s="150" t="s">
        <v>167</v>
      </c>
      <c r="F273" s="151" t="s">
        <v>3740</v>
      </c>
      <c r="I273" s="152"/>
      <c r="L273" s="32"/>
      <c r="M273" s="153"/>
      <c r="T273" s="56"/>
      <c r="AT273" s="16" t="s">
        <v>167</v>
      </c>
      <c r="AU273" s="16" t="s">
        <v>89</v>
      </c>
    </row>
    <row r="274" spans="2:65" s="1" customFormat="1" ht="16.5" customHeight="1">
      <c r="B274" s="136"/>
      <c r="C274" s="137" t="s">
        <v>693</v>
      </c>
      <c r="D274" s="137" t="s">
        <v>154</v>
      </c>
      <c r="E274" s="138" t="s">
        <v>3741</v>
      </c>
      <c r="F274" s="139" t="s">
        <v>3742</v>
      </c>
      <c r="G274" s="140" t="s">
        <v>354</v>
      </c>
      <c r="H274" s="141">
        <v>2</v>
      </c>
      <c r="I274" s="142"/>
      <c r="J274" s="143">
        <f>ROUND(I274*H274,2)</f>
        <v>0</v>
      </c>
      <c r="K274" s="139" t="s">
        <v>310</v>
      </c>
      <c r="L274" s="32"/>
      <c r="M274" s="144" t="s">
        <v>1</v>
      </c>
      <c r="N274" s="145" t="s">
        <v>44</v>
      </c>
      <c r="P274" s="146">
        <f>O274*H274</f>
        <v>0</v>
      </c>
      <c r="Q274" s="146">
        <v>0.32906000000000002</v>
      </c>
      <c r="R274" s="146">
        <f>Q274*H274</f>
        <v>0.65812000000000004</v>
      </c>
      <c r="S274" s="146">
        <v>0</v>
      </c>
      <c r="T274" s="147">
        <f>S274*H274</f>
        <v>0</v>
      </c>
      <c r="AR274" s="148" t="s">
        <v>158</v>
      </c>
      <c r="AT274" s="148" t="s">
        <v>154</v>
      </c>
      <c r="AU274" s="148" t="s">
        <v>89</v>
      </c>
      <c r="AY274" s="16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6" t="s">
        <v>86</v>
      </c>
      <c r="BK274" s="149">
        <f>ROUND(I274*H274,2)</f>
        <v>0</v>
      </c>
      <c r="BL274" s="16" t="s">
        <v>158</v>
      </c>
      <c r="BM274" s="148" t="s">
        <v>3743</v>
      </c>
    </row>
    <row r="275" spans="2:65" s="1" customFormat="1" ht="16.5" customHeight="1">
      <c r="B275" s="136"/>
      <c r="C275" s="174" t="s">
        <v>699</v>
      </c>
      <c r="D275" s="174" t="s">
        <v>374</v>
      </c>
      <c r="E275" s="175" t="s">
        <v>3744</v>
      </c>
      <c r="F275" s="176" t="s">
        <v>3745</v>
      </c>
      <c r="G275" s="177" t="s">
        <v>354</v>
      </c>
      <c r="H275" s="178">
        <v>2</v>
      </c>
      <c r="I275" s="179"/>
      <c r="J275" s="180">
        <f>ROUND(I275*H275,2)</f>
        <v>0</v>
      </c>
      <c r="K275" s="176" t="s">
        <v>310</v>
      </c>
      <c r="L275" s="181"/>
      <c r="M275" s="182" t="s">
        <v>1</v>
      </c>
      <c r="N275" s="183" t="s">
        <v>44</v>
      </c>
      <c r="P275" s="146">
        <f>O275*H275</f>
        <v>0</v>
      </c>
      <c r="Q275" s="146">
        <v>2.9499999999999998E-2</v>
      </c>
      <c r="R275" s="146">
        <f>Q275*H275</f>
        <v>5.8999999999999997E-2</v>
      </c>
      <c r="S275" s="146">
        <v>0</v>
      </c>
      <c r="T275" s="147">
        <f>S275*H275</f>
        <v>0</v>
      </c>
      <c r="AR275" s="148" t="s">
        <v>183</v>
      </c>
      <c r="AT275" s="148" t="s">
        <v>374</v>
      </c>
      <c r="AU275" s="148" t="s">
        <v>89</v>
      </c>
      <c r="AY275" s="16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6" t="s">
        <v>86</v>
      </c>
      <c r="BK275" s="149">
        <f>ROUND(I275*H275,2)</f>
        <v>0</v>
      </c>
      <c r="BL275" s="16" t="s">
        <v>158</v>
      </c>
      <c r="BM275" s="148" t="s">
        <v>3746</v>
      </c>
    </row>
    <row r="276" spans="2:65" s="1" customFormat="1" ht="19.5">
      <c r="B276" s="32"/>
      <c r="D276" s="150" t="s">
        <v>167</v>
      </c>
      <c r="F276" s="151" t="s">
        <v>3747</v>
      </c>
      <c r="I276" s="152"/>
      <c r="L276" s="32"/>
      <c r="M276" s="153"/>
      <c r="T276" s="56"/>
      <c r="AT276" s="16" t="s">
        <v>167</v>
      </c>
      <c r="AU276" s="16" t="s">
        <v>89</v>
      </c>
    </row>
    <row r="277" spans="2:65" s="1" customFormat="1" ht="16.5" customHeight="1">
      <c r="B277" s="136"/>
      <c r="C277" s="137" t="s">
        <v>704</v>
      </c>
      <c r="D277" s="137" t="s">
        <v>154</v>
      </c>
      <c r="E277" s="138" t="s">
        <v>3748</v>
      </c>
      <c r="F277" s="139" t="s">
        <v>3749</v>
      </c>
      <c r="G277" s="140" t="s">
        <v>354</v>
      </c>
      <c r="H277" s="141">
        <v>6</v>
      </c>
      <c r="I277" s="142"/>
      <c r="J277" s="143">
        <f>ROUND(I277*H277,2)</f>
        <v>0</v>
      </c>
      <c r="K277" s="139" t="s">
        <v>1</v>
      </c>
      <c r="L277" s="32"/>
      <c r="M277" s="144" t="s">
        <v>1</v>
      </c>
      <c r="N277" s="145" t="s">
        <v>44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158</v>
      </c>
      <c r="AT277" s="148" t="s">
        <v>154</v>
      </c>
      <c r="AU277" s="148" t="s">
        <v>89</v>
      </c>
      <c r="AY277" s="16" t="s">
        <v>151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6" t="s">
        <v>86</v>
      </c>
      <c r="BK277" s="149">
        <f>ROUND(I277*H277,2)</f>
        <v>0</v>
      </c>
      <c r="BL277" s="16" t="s">
        <v>158</v>
      </c>
      <c r="BM277" s="148" t="s">
        <v>3750</v>
      </c>
    </row>
    <row r="278" spans="2:65" s="1" customFormat="1" ht="19.5">
      <c r="B278" s="32"/>
      <c r="D278" s="150" t="s">
        <v>167</v>
      </c>
      <c r="F278" s="151" t="s">
        <v>3751</v>
      </c>
      <c r="I278" s="152"/>
      <c r="L278" s="32"/>
      <c r="M278" s="153"/>
      <c r="T278" s="56"/>
      <c r="AT278" s="16" t="s">
        <v>167</v>
      </c>
      <c r="AU278" s="16" t="s">
        <v>89</v>
      </c>
    </row>
    <row r="279" spans="2:65" s="1" customFormat="1" ht="16.5" customHeight="1">
      <c r="B279" s="136"/>
      <c r="C279" s="137" t="s">
        <v>709</v>
      </c>
      <c r="D279" s="137" t="s">
        <v>154</v>
      </c>
      <c r="E279" s="138" t="s">
        <v>3752</v>
      </c>
      <c r="F279" s="139" t="s">
        <v>3753</v>
      </c>
      <c r="G279" s="140" t="s">
        <v>349</v>
      </c>
      <c r="H279" s="141">
        <v>200</v>
      </c>
      <c r="I279" s="142"/>
      <c r="J279" s="143">
        <f>ROUND(I279*H279,2)</f>
        <v>0</v>
      </c>
      <c r="K279" s="139" t="s">
        <v>310</v>
      </c>
      <c r="L279" s="32"/>
      <c r="M279" s="144" t="s">
        <v>1</v>
      </c>
      <c r="N279" s="145" t="s">
        <v>44</v>
      </c>
      <c r="P279" s="146">
        <f>O279*H279</f>
        <v>0</v>
      </c>
      <c r="Q279" s="146">
        <v>1.9000000000000001E-4</v>
      </c>
      <c r="R279" s="146">
        <f>Q279*H279</f>
        <v>3.7999999999999999E-2</v>
      </c>
      <c r="S279" s="146">
        <v>0</v>
      </c>
      <c r="T279" s="147">
        <f>S279*H279</f>
        <v>0</v>
      </c>
      <c r="AR279" s="148" t="s">
        <v>158</v>
      </c>
      <c r="AT279" s="148" t="s">
        <v>154</v>
      </c>
      <c r="AU279" s="148" t="s">
        <v>89</v>
      </c>
      <c r="AY279" s="16" t="s">
        <v>151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6" t="s">
        <v>86</v>
      </c>
      <c r="BK279" s="149">
        <f>ROUND(I279*H279,2)</f>
        <v>0</v>
      </c>
      <c r="BL279" s="16" t="s">
        <v>158</v>
      </c>
      <c r="BM279" s="148" t="s">
        <v>3754</v>
      </c>
    </row>
    <row r="280" spans="2:65" s="1" customFormat="1" ht="19.5">
      <c r="B280" s="32"/>
      <c r="D280" s="150" t="s">
        <v>167</v>
      </c>
      <c r="F280" s="151" t="s">
        <v>3755</v>
      </c>
      <c r="I280" s="152"/>
      <c r="L280" s="32"/>
      <c r="M280" s="153"/>
      <c r="T280" s="56"/>
      <c r="AT280" s="16" t="s">
        <v>167</v>
      </c>
      <c r="AU280" s="16" t="s">
        <v>89</v>
      </c>
    </row>
    <row r="281" spans="2:65" s="1" customFormat="1" ht="16.5" customHeight="1">
      <c r="B281" s="136"/>
      <c r="C281" s="137" t="s">
        <v>714</v>
      </c>
      <c r="D281" s="137" t="s">
        <v>154</v>
      </c>
      <c r="E281" s="138" t="s">
        <v>3756</v>
      </c>
      <c r="F281" s="139" t="s">
        <v>3757</v>
      </c>
      <c r="G281" s="140" t="s">
        <v>349</v>
      </c>
      <c r="H281" s="141">
        <v>30</v>
      </c>
      <c r="I281" s="142"/>
      <c r="J281" s="143">
        <f>ROUND(I281*H281,2)</f>
        <v>0</v>
      </c>
      <c r="K281" s="139" t="s">
        <v>310</v>
      </c>
      <c r="L281" s="32"/>
      <c r="M281" s="144" t="s">
        <v>1</v>
      </c>
      <c r="N281" s="145" t="s">
        <v>44</v>
      </c>
      <c r="P281" s="146">
        <f>O281*H281</f>
        <v>0</v>
      </c>
      <c r="Q281" s="146">
        <v>1.2999999999999999E-4</v>
      </c>
      <c r="R281" s="146">
        <f>Q281*H281</f>
        <v>3.8999999999999998E-3</v>
      </c>
      <c r="S281" s="146">
        <v>0</v>
      </c>
      <c r="T281" s="147">
        <f>S281*H281</f>
        <v>0</v>
      </c>
      <c r="AR281" s="148" t="s">
        <v>158</v>
      </c>
      <c r="AT281" s="148" t="s">
        <v>154</v>
      </c>
      <c r="AU281" s="148" t="s">
        <v>89</v>
      </c>
      <c r="AY281" s="16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86</v>
      </c>
      <c r="BK281" s="149">
        <f>ROUND(I281*H281,2)</f>
        <v>0</v>
      </c>
      <c r="BL281" s="16" t="s">
        <v>158</v>
      </c>
      <c r="BM281" s="148" t="s">
        <v>3758</v>
      </c>
    </row>
    <row r="282" spans="2:65" s="1" customFormat="1" ht="19.5">
      <c r="B282" s="32"/>
      <c r="D282" s="150" t="s">
        <v>167</v>
      </c>
      <c r="F282" s="151" t="s">
        <v>3759</v>
      </c>
      <c r="I282" s="152"/>
      <c r="L282" s="32"/>
      <c r="M282" s="153"/>
      <c r="T282" s="56"/>
      <c r="AT282" s="16" t="s">
        <v>167</v>
      </c>
      <c r="AU282" s="16" t="s">
        <v>89</v>
      </c>
    </row>
    <row r="283" spans="2:65" s="1" customFormat="1" ht="16.5" customHeight="1">
      <c r="B283" s="136"/>
      <c r="C283" s="137" t="s">
        <v>718</v>
      </c>
      <c r="D283" s="137" t="s">
        <v>154</v>
      </c>
      <c r="E283" s="138" t="s">
        <v>3760</v>
      </c>
      <c r="F283" s="139" t="s">
        <v>3761</v>
      </c>
      <c r="G283" s="140" t="s">
        <v>354</v>
      </c>
      <c r="H283" s="141">
        <v>3</v>
      </c>
      <c r="I283" s="142"/>
      <c r="J283" s="143">
        <f>ROUND(I283*H283,2)</f>
        <v>0</v>
      </c>
      <c r="K283" s="139" t="s">
        <v>1</v>
      </c>
      <c r="L283" s="32"/>
      <c r="M283" s="144" t="s">
        <v>1</v>
      </c>
      <c r="N283" s="145" t="s">
        <v>44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158</v>
      </c>
      <c r="AT283" s="148" t="s">
        <v>154</v>
      </c>
      <c r="AU283" s="148" t="s">
        <v>89</v>
      </c>
      <c r="AY283" s="16" t="s">
        <v>151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6" t="s">
        <v>86</v>
      </c>
      <c r="BK283" s="149">
        <f>ROUND(I283*H283,2)</f>
        <v>0</v>
      </c>
      <c r="BL283" s="16" t="s">
        <v>158</v>
      </c>
      <c r="BM283" s="148" t="s">
        <v>3762</v>
      </c>
    </row>
    <row r="284" spans="2:65" s="1" customFormat="1" ht="19.5">
      <c r="B284" s="32"/>
      <c r="D284" s="150" t="s">
        <v>167</v>
      </c>
      <c r="F284" s="151" t="s">
        <v>3763</v>
      </c>
      <c r="I284" s="152"/>
      <c r="L284" s="32"/>
      <c r="M284" s="153"/>
      <c r="T284" s="56"/>
      <c r="AT284" s="16" t="s">
        <v>167</v>
      </c>
      <c r="AU284" s="16" t="s">
        <v>89</v>
      </c>
    </row>
    <row r="285" spans="2:65" s="1" customFormat="1" ht="16.5" customHeight="1">
      <c r="B285" s="136"/>
      <c r="C285" s="137" t="s">
        <v>723</v>
      </c>
      <c r="D285" s="137" t="s">
        <v>154</v>
      </c>
      <c r="E285" s="138" t="s">
        <v>3764</v>
      </c>
      <c r="F285" s="139" t="s">
        <v>3765</v>
      </c>
      <c r="G285" s="140" t="s">
        <v>354</v>
      </c>
      <c r="H285" s="141">
        <v>1</v>
      </c>
      <c r="I285" s="142"/>
      <c r="J285" s="143">
        <f>ROUND(I285*H285,2)</f>
        <v>0</v>
      </c>
      <c r="K285" s="139" t="s">
        <v>1</v>
      </c>
      <c r="L285" s="32"/>
      <c r="M285" s="144" t="s">
        <v>1</v>
      </c>
      <c r="N285" s="145" t="s">
        <v>44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158</v>
      </c>
      <c r="AT285" s="148" t="s">
        <v>154</v>
      </c>
      <c r="AU285" s="148" t="s">
        <v>89</v>
      </c>
      <c r="AY285" s="16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6" t="s">
        <v>86</v>
      </c>
      <c r="BK285" s="149">
        <f>ROUND(I285*H285,2)</f>
        <v>0</v>
      </c>
      <c r="BL285" s="16" t="s">
        <v>158</v>
      </c>
      <c r="BM285" s="148" t="s">
        <v>3766</v>
      </c>
    </row>
    <row r="286" spans="2:65" s="1" customFormat="1" ht="19.5">
      <c r="B286" s="32"/>
      <c r="D286" s="150" t="s">
        <v>167</v>
      </c>
      <c r="F286" s="151" t="s">
        <v>3767</v>
      </c>
      <c r="I286" s="152"/>
      <c r="L286" s="32"/>
      <c r="M286" s="153"/>
      <c r="T286" s="56"/>
      <c r="AT286" s="16" t="s">
        <v>167</v>
      </c>
      <c r="AU286" s="16" t="s">
        <v>89</v>
      </c>
    </row>
    <row r="287" spans="2:65" s="1" customFormat="1" ht="16.5" customHeight="1">
      <c r="B287" s="136"/>
      <c r="C287" s="137" t="s">
        <v>729</v>
      </c>
      <c r="D287" s="137" t="s">
        <v>154</v>
      </c>
      <c r="E287" s="138" t="s">
        <v>3768</v>
      </c>
      <c r="F287" s="139" t="s">
        <v>3769</v>
      </c>
      <c r="G287" s="140" t="s">
        <v>354</v>
      </c>
      <c r="H287" s="141">
        <v>2</v>
      </c>
      <c r="I287" s="142"/>
      <c r="J287" s="143">
        <f>ROUND(I287*H287,2)</f>
        <v>0</v>
      </c>
      <c r="K287" s="139" t="s">
        <v>1</v>
      </c>
      <c r="L287" s="32"/>
      <c r="M287" s="144" t="s">
        <v>1</v>
      </c>
      <c r="N287" s="145" t="s">
        <v>44</v>
      </c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AR287" s="148" t="s">
        <v>158</v>
      </c>
      <c r="AT287" s="148" t="s">
        <v>154</v>
      </c>
      <c r="AU287" s="148" t="s">
        <v>89</v>
      </c>
      <c r="AY287" s="16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6" t="s">
        <v>86</v>
      </c>
      <c r="BK287" s="149">
        <f>ROUND(I287*H287,2)</f>
        <v>0</v>
      </c>
      <c r="BL287" s="16" t="s">
        <v>158</v>
      </c>
      <c r="BM287" s="148" t="s">
        <v>3770</v>
      </c>
    </row>
    <row r="288" spans="2:65" s="1" customFormat="1" ht="19.5">
      <c r="B288" s="32"/>
      <c r="D288" s="150" t="s">
        <v>167</v>
      </c>
      <c r="F288" s="151" t="s">
        <v>3771</v>
      </c>
      <c r="I288" s="152"/>
      <c r="L288" s="32"/>
      <c r="M288" s="153"/>
      <c r="T288" s="56"/>
      <c r="AT288" s="16" t="s">
        <v>167</v>
      </c>
      <c r="AU288" s="16" t="s">
        <v>89</v>
      </c>
    </row>
    <row r="289" spans="2:65" s="1" customFormat="1" ht="16.5" customHeight="1">
      <c r="B289" s="136"/>
      <c r="C289" s="137" t="s">
        <v>735</v>
      </c>
      <c r="D289" s="137" t="s">
        <v>154</v>
      </c>
      <c r="E289" s="138" t="s">
        <v>3772</v>
      </c>
      <c r="F289" s="139" t="s">
        <v>3773</v>
      </c>
      <c r="G289" s="140" t="s">
        <v>349</v>
      </c>
      <c r="H289" s="141">
        <v>53.8</v>
      </c>
      <c r="I289" s="142"/>
      <c r="J289" s="143">
        <f>ROUND(I289*H289,2)</f>
        <v>0</v>
      </c>
      <c r="K289" s="139" t="s">
        <v>1</v>
      </c>
      <c r="L289" s="32"/>
      <c r="M289" s="144" t="s">
        <v>1</v>
      </c>
      <c r="N289" s="145" t="s">
        <v>44</v>
      </c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AR289" s="148" t="s">
        <v>158</v>
      </c>
      <c r="AT289" s="148" t="s">
        <v>154</v>
      </c>
      <c r="AU289" s="148" t="s">
        <v>89</v>
      </c>
      <c r="AY289" s="16" t="s">
        <v>151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6" t="s">
        <v>86</v>
      </c>
      <c r="BK289" s="149">
        <f>ROUND(I289*H289,2)</f>
        <v>0</v>
      </c>
      <c r="BL289" s="16" t="s">
        <v>158</v>
      </c>
      <c r="BM289" s="148" t="s">
        <v>3774</v>
      </c>
    </row>
    <row r="290" spans="2:65" s="12" customFormat="1" ht="11.25">
      <c r="B290" s="160"/>
      <c r="D290" s="150" t="s">
        <v>312</v>
      </c>
      <c r="E290" s="161" t="s">
        <v>1</v>
      </c>
      <c r="F290" s="162" t="s">
        <v>3775</v>
      </c>
      <c r="H290" s="163">
        <v>4.8</v>
      </c>
      <c r="I290" s="164"/>
      <c r="L290" s="160"/>
      <c r="M290" s="165"/>
      <c r="T290" s="166"/>
      <c r="AT290" s="161" t="s">
        <v>312</v>
      </c>
      <c r="AU290" s="161" t="s">
        <v>89</v>
      </c>
      <c r="AV290" s="12" t="s">
        <v>89</v>
      </c>
      <c r="AW290" s="12" t="s">
        <v>35</v>
      </c>
      <c r="AX290" s="12" t="s">
        <v>79</v>
      </c>
      <c r="AY290" s="161" t="s">
        <v>151</v>
      </c>
    </row>
    <row r="291" spans="2:65" s="12" customFormat="1" ht="11.25">
      <c r="B291" s="160"/>
      <c r="D291" s="150" t="s">
        <v>312</v>
      </c>
      <c r="E291" s="161" t="s">
        <v>1</v>
      </c>
      <c r="F291" s="162" t="s">
        <v>3776</v>
      </c>
      <c r="H291" s="163">
        <v>49</v>
      </c>
      <c r="I291" s="164"/>
      <c r="L291" s="160"/>
      <c r="M291" s="165"/>
      <c r="T291" s="166"/>
      <c r="AT291" s="161" t="s">
        <v>312</v>
      </c>
      <c r="AU291" s="161" t="s">
        <v>89</v>
      </c>
      <c r="AV291" s="12" t="s">
        <v>89</v>
      </c>
      <c r="AW291" s="12" t="s">
        <v>35</v>
      </c>
      <c r="AX291" s="12" t="s">
        <v>79</v>
      </c>
      <c r="AY291" s="161" t="s">
        <v>151</v>
      </c>
    </row>
    <row r="292" spans="2:65" s="13" customFormat="1" ht="11.25">
      <c r="B292" s="167"/>
      <c r="D292" s="150" t="s">
        <v>312</v>
      </c>
      <c r="E292" s="168" t="s">
        <v>1</v>
      </c>
      <c r="F292" s="169" t="s">
        <v>320</v>
      </c>
      <c r="H292" s="170">
        <v>53.8</v>
      </c>
      <c r="I292" s="171"/>
      <c r="L292" s="167"/>
      <c r="M292" s="172"/>
      <c r="T292" s="173"/>
      <c r="AT292" s="168" t="s">
        <v>312</v>
      </c>
      <c r="AU292" s="168" t="s">
        <v>89</v>
      </c>
      <c r="AV292" s="13" t="s">
        <v>158</v>
      </c>
      <c r="AW292" s="13" t="s">
        <v>35</v>
      </c>
      <c r="AX292" s="13" t="s">
        <v>86</v>
      </c>
      <c r="AY292" s="168" t="s">
        <v>151</v>
      </c>
    </row>
    <row r="293" spans="2:65" s="11" customFormat="1" ht="22.9" customHeight="1">
      <c r="B293" s="124"/>
      <c r="D293" s="125" t="s">
        <v>78</v>
      </c>
      <c r="E293" s="134" t="s">
        <v>187</v>
      </c>
      <c r="F293" s="134" t="s">
        <v>766</v>
      </c>
      <c r="I293" s="127"/>
      <c r="J293" s="135">
        <f>BK293</f>
        <v>0</v>
      </c>
      <c r="L293" s="124"/>
      <c r="M293" s="129"/>
      <c r="P293" s="130">
        <f>SUM(P294:P296)</f>
        <v>0</v>
      </c>
      <c r="R293" s="130">
        <f>SUM(R294:R296)</f>
        <v>0</v>
      </c>
      <c r="T293" s="131">
        <f>SUM(T294:T296)</f>
        <v>0</v>
      </c>
      <c r="AR293" s="125" t="s">
        <v>86</v>
      </c>
      <c r="AT293" s="132" t="s">
        <v>78</v>
      </c>
      <c r="AU293" s="132" t="s">
        <v>86</v>
      </c>
      <c r="AY293" s="125" t="s">
        <v>151</v>
      </c>
      <c r="BK293" s="133">
        <f>SUM(BK294:BK296)</f>
        <v>0</v>
      </c>
    </row>
    <row r="294" spans="2:65" s="1" customFormat="1" ht="16.5" customHeight="1">
      <c r="B294" s="136"/>
      <c r="C294" s="137" t="s">
        <v>741</v>
      </c>
      <c r="D294" s="137" t="s">
        <v>154</v>
      </c>
      <c r="E294" s="138" t="s">
        <v>3777</v>
      </c>
      <c r="F294" s="139" t="s">
        <v>3778</v>
      </c>
      <c r="G294" s="140" t="s">
        <v>157</v>
      </c>
      <c r="H294" s="141">
        <v>1</v>
      </c>
      <c r="I294" s="142"/>
      <c r="J294" s="143">
        <f>ROUND(I294*H294,2)</f>
        <v>0</v>
      </c>
      <c r="K294" s="139" t="s">
        <v>1</v>
      </c>
      <c r="L294" s="32"/>
      <c r="M294" s="144" t="s">
        <v>1</v>
      </c>
      <c r="N294" s="145" t="s">
        <v>44</v>
      </c>
      <c r="P294" s="146">
        <f>O294*H294</f>
        <v>0</v>
      </c>
      <c r="Q294" s="146">
        <v>0</v>
      </c>
      <c r="R294" s="146">
        <f>Q294*H294</f>
        <v>0</v>
      </c>
      <c r="S294" s="146">
        <v>0</v>
      </c>
      <c r="T294" s="147">
        <f>S294*H294</f>
        <v>0</v>
      </c>
      <c r="AR294" s="148" t="s">
        <v>158</v>
      </c>
      <c r="AT294" s="148" t="s">
        <v>154</v>
      </c>
      <c r="AU294" s="148" t="s">
        <v>89</v>
      </c>
      <c r="AY294" s="16" t="s">
        <v>151</v>
      </c>
      <c r="BE294" s="149">
        <f>IF(N294="základní",J294,0)</f>
        <v>0</v>
      </c>
      <c r="BF294" s="149">
        <f>IF(N294="snížená",J294,0)</f>
        <v>0</v>
      </c>
      <c r="BG294" s="149">
        <f>IF(N294="zákl. přenesená",J294,0)</f>
        <v>0</v>
      </c>
      <c r="BH294" s="149">
        <f>IF(N294="sníž. přenesená",J294,0)</f>
        <v>0</v>
      </c>
      <c r="BI294" s="149">
        <f>IF(N294="nulová",J294,0)</f>
        <v>0</v>
      </c>
      <c r="BJ294" s="16" t="s">
        <v>86</v>
      </c>
      <c r="BK294" s="149">
        <f>ROUND(I294*H294,2)</f>
        <v>0</v>
      </c>
      <c r="BL294" s="16" t="s">
        <v>158</v>
      </c>
      <c r="BM294" s="148" t="s">
        <v>3779</v>
      </c>
    </row>
    <row r="295" spans="2:65" s="1" customFormat="1" ht="19.5">
      <c r="B295" s="32"/>
      <c r="D295" s="150" t="s">
        <v>167</v>
      </c>
      <c r="F295" s="151" t="s">
        <v>848</v>
      </c>
      <c r="I295" s="152"/>
      <c r="L295" s="32"/>
      <c r="M295" s="153"/>
      <c r="T295" s="56"/>
      <c r="AT295" s="16" t="s">
        <v>167</v>
      </c>
      <c r="AU295" s="16" t="s">
        <v>89</v>
      </c>
    </row>
    <row r="296" spans="2:65" s="1" customFormat="1" ht="16.5" customHeight="1">
      <c r="B296" s="136"/>
      <c r="C296" s="137" t="s">
        <v>746</v>
      </c>
      <c r="D296" s="137" t="s">
        <v>154</v>
      </c>
      <c r="E296" s="138" t="s">
        <v>3780</v>
      </c>
      <c r="F296" s="139" t="s">
        <v>3781</v>
      </c>
      <c r="G296" s="140" t="s">
        <v>323</v>
      </c>
      <c r="H296" s="141">
        <v>5</v>
      </c>
      <c r="I296" s="142"/>
      <c r="J296" s="143">
        <f>ROUND(I296*H296,2)</f>
        <v>0</v>
      </c>
      <c r="K296" s="139" t="s">
        <v>1</v>
      </c>
      <c r="L296" s="32"/>
      <c r="M296" s="144" t="s">
        <v>1</v>
      </c>
      <c r="N296" s="145" t="s">
        <v>44</v>
      </c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AR296" s="148" t="s">
        <v>158</v>
      </c>
      <c r="AT296" s="148" t="s">
        <v>154</v>
      </c>
      <c r="AU296" s="148" t="s">
        <v>89</v>
      </c>
      <c r="AY296" s="16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6" t="s">
        <v>86</v>
      </c>
      <c r="BK296" s="149">
        <f>ROUND(I296*H296,2)</f>
        <v>0</v>
      </c>
      <c r="BL296" s="16" t="s">
        <v>158</v>
      </c>
      <c r="BM296" s="148" t="s">
        <v>3782</v>
      </c>
    </row>
    <row r="297" spans="2:65" s="11" customFormat="1" ht="22.9" customHeight="1">
      <c r="B297" s="124"/>
      <c r="D297" s="125" t="s">
        <v>78</v>
      </c>
      <c r="E297" s="134" t="s">
        <v>859</v>
      </c>
      <c r="F297" s="134" t="s">
        <v>860</v>
      </c>
      <c r="I297" s="127"/>
      <c r="J297" s="135">
        <f>BK297</f>
        <v>0</v>
      </c>
      <c r="L297" s="124"/>
      <c r="M297" s="129"/>
      <c r="P297" s="130">
        <f>SUM(P298:P303)</f>
        <v>0</v>
      </c>
      <c r="R297" s="130">
        <f>SUM(R298:R303)</f>
        <v>0</v>
      </c>
      <c r="T297" s="131">
        <f>SUM(T298:T303)</f>
        <v>0</v>
      </c>
      <c r="AR297" s="125" t="s">
        <v>86</v>
      </c>
      <c r="AT297" s="132" t="s">
        <v>78</v>
      </c>
      <c r="AU297" s="132" t="s">
        <v>86</v>
      </c>
      <c r="AY297" s="125" t="s">
        <v>151</v>
      </c>
      <c r="BK297" s="133">
        <f>SUM(BK298:BK303)</f>
        <v>0</v>
      </c>
    </row>
    <row r="298" spans="2:65" s="1" customFormat="1" ht="16.5" customHeight="1">
      <c r="B298" s="136"/>
      <c r="C298" s="137" t="s">
        <v>750</v>
      </c>
      <c r="D298" s="137" t="s">
        <v>154</v>
      </c>
      <c r="E298" s="138" t="s">
        <v>3783</v>
      </c>
      <c r="F298" s="139" t="s">
        <v>3784</v>
      </c>
      <c r="G298" s="140" t="s">
        <v>377</v>
      </c>
      <c r="H298" s="141">
        <v>15.638</v>
      </c>
      <c r="I298" s="142"/>
      <c r="J298" s="143">
        <f>ROUND(I298*H298,2)</f>
        <v>0</v>
      </c>
      <c r="K298" s="139" t="s">
        <v>310</v>
      </c>
      <c r="L298" s="32"/>
      <c r="M298" s="144" t="s">
        <v>1</v>
      </c>
      <c r="N298" s="145" t="s">
        <v>44</v>
      </c>
      <c r="P298" s="146">
        <f>O298*H298</f>
        <v>0</v>
      </c>
      <c r="Q298" s="146">
        <v>0</v>
      </c>
      <c r="R298" s="146">
        <f>Q298*H298</f>
        <v>0</v>
      </c>
      <c r="S298" s="146">
        <v>0</v>
      </c>
      <c r="T298" s="147">
        <f>S298*H298</f>
        <v>0</v>
      </c>
      <c r="AR298" s="148" t="s">
        <v>158</v>
      </c>
      <c r="AT298" s="148" t="s">
        <v>154</v>
      </c>
      <c r="AU298" s="148" t="s">
        <v>89</v>
      </c>
      <c r="AY298" s="16" t="s">
        <v>151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6" t="s">
        <v>86</v>
      </c>
      <c r="BK298" s="149">
        <f>ROUND(I298*H298,2)</f>
        <v>0</v>
      </c>
      <c r="BL298" s="16" t="s">
        <v>158</v>
      </c>
      <c r="BM298" s="148" t="s">
        <v>3785</v>
      </c>
    </row>
    <row r="299" spans="2:65" s="1" customFormat="1" ht="16.5" customHeight="1">
      <c r="B299" s="136"/>
      <c r="C299" s="137" t="s">
        <v>754</v>
      </c>
      <c r="D299" s="137" t="s">
        <v>154</v>
      </c>
      <c r="E299" s="138" t="s">
        <v>3786</v>
      </c>
      <c r="F299" s="139" t="s">
        <v>3787</v>
      </c>
      <c r="G299" s="140" t="s">
        <v>377</v>
      </c>
      <c r="H299" s="141">
        <v>297.12200000000001</v>
      </c>
      <c r="I299" s="142"/>
      <c r="J299" s="143">
        <f>ROUND(I299*H299,2)</f>
        <v>0</v>
      </c>
      <c r="K299" s="139" t="s">
        <v>310</v>
      </c>
      <c r="L299" s="32"/>
      <c r="M299" s="144" t="s">
        <v>1</v>
      </c>
      <c r="N299" s="145" t="s">
        <v>44</v>
      </c>
      <c r="P299" s="146">
        <f>O299*H299</f>
        <v>0</v>
      </c>
      <c r="Q299" s="146">
        <v>0</v>
      </c>
      <c r="R299" s="146">
        <f>Q299*H299</f>
        <v>0</v>
      </c>
      <c r="S299" s="146">
        <v>0</v>
      </c>
      <c r="T299" s="147">
        <f>S299*H299</f>
        <v>0</v>
      </c>
      <c r="AR299" s="148" t="s">
        <v>158</v>
      </c>
      <c r="AT299" s="148" t="s">
        <v>154</v>
      </c>
      <c r="AU299" s="148" t="s">
        <v>89</v>
      </c>
      <c r="AY299" s="16" t="s">
        <v>151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6" t="s">
        <v>86</v>
      </c>
      <c r="BK299" s="149">
        <f>ROUND(I299*H299,2)</f>
        <v>0</v>
      </c>
      <c r="BL299" s="16" t="s">
        <v>158</v>
      </c>
      <c r="BM299" s="148" t="s">
        <v>3788</v>
      </c>
    </row>
    <row r="300" spans="2:65" s="12" customFormat="1" ht="11.25">
      <c r="B300" s="160"/>
      <c r="D300" s="150" t="s">
        <v>312</v>
      </c>
      <c r="E300" s="161" t="s">
        <v>1</v>
      </c>
      <c r="F300" s="162" t="s">
        <v>3789</v>
      </c>
      <c r="H300" s="163">
        <v>297.12200000000001</v>
      </c>
      <c r="I300" s="164"/>
      <c r="L300" s="160"/>
      <c r="M300" s="165"/>
      <c r="T300" s="166"/>
      <c r="AT300" s="161" t="s">
        <v>312</v>
      </c>
      <c r="AU300" s="161" t="s">
        <v>89</v>
      </c>
      <c r="AV300" s="12" t="s">
        <v>89</v>
      </c>
      <c r="AW300" s="12" t="s">
        <v>35</v>
      </c>
      <c r="AX300" s="12" t="s">
        <v>86</v>
      </c>
      <c r="AY300" s="161" t="s">
        <v>151</v>
      </c>
    </row>
    <row r="301" spans="2:65" s="1" customFormat="1" ht="24.2" customHeight="1">
      <c r="B301" s="136"/>
      <c r="C301" s="137" t="s">
        <v>758</v>
      </c>
      <c r="D301" s="137" t="s">
        <v>154</v>
      </c>
      <c r="E301" s="138" t="s">
        <v>3790</v>
      </c>
      <c r="F301" s="139" t="s">
        <v>3791</v>
      </c>
      <c r="G301" s="140" t="s">
        <v>377</v>
      </c>
      <c r="H301" s="141">
        <v>4.8239999999999998</v>
      </c>
      <c r="I301" s="142"/>
      <c r="J301" s="143">
        <f>ROUND(I301*H301,2)</f>
        <v>0</v>
      </c>
      <c r="K301" s="139" t="s">
        <v>310</v>
      </c>
      <c r="L301" s="32"/>
      <c r="M301" s="144" t="s">
        <v>1</v>
      </c>
      <c r="N301" s="145" t="s">
        <v>44</v>
      </c>
      <c r="P301" s="146">
        <f>O301*H301</f>
        <v>0</v>
      </c>
      <c r="Q301" s="146">
        <v>0</v>
      </c>
      <c r="R301" s="146">
        <f>Q301*H301</f>
        <v>0</v>
      </c>
      <c r="S301" s="146">
        <v>0</v>
      </c>
      <c r="T301" s="147">
        <f>S301*H301</f>
        <v>0</v>
      </c>
      <c r="AR301" s="148" t="s">
        <v>158</v>
      </c>
      <c r="AT301" s="148" t="s">
        <v>154</v>
      </c>
      <c r="AU301" s="148" t="s">
        <v>89</v>
      </c>
      <c r="AY301" s="16" t="s">
        <v>151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6" t="s">
        <v>86</v>
      </c>
      <c r="BK301" s="149">
        <f>ROUND(I301*H301,2)</f>
        <v>0</v>
      </c>
      <c r="BL301" s="16" t="s">
        <v>158</v>
      </c>
      <c r="BM301" s="148" t="s">
        <v>3792</v>
      </c>
    </row>
    <row r="302" spans="2:65" s="1" customFormat="1" ht="24.2" customHeight="1">
      <c r="B302" s="136"/>
      <c r="C302" s="137" t="s">
        <v>762</v>
      </c>
      <c r="D302" s="137" t="s">
        <v>154</v>
      </c>
      <c r="E302" s="138" t="s">
        <v>3793</v>
      </c>
      <c r="F302" s="139" t="s">
        <v>1403</v>
      </c>
      <c r="G302" s="140" t="s">
        <v>377</v>
      </c>
      <c r="H302" s="141">
        <v>8.8439999999999994</v>
      </c>
      <c r="I302" s="142"/>
      <c r="J302" s="143">
        <f>ROUND(I302*H302,2)</f>
        <v>0</v>
      </c>
      <c r="K302" s="139" t="s">
        <v>310</v>
      </c>
      <c r="L302" s="32"/>
      <c r="M302" s="144" t="s">
        <v>1</v>
      </c>
      <c r="N302" s="145" t="s">
        <v>44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158</v>
      </c>
      <c r="AT302" s="148" t="s">
        <v>154</v>
      </c>
      <c r="AU302" s="148" t="s">
        <v>89</v>
      </c>
      <c r="AY302" s="16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6" t="s">
        <v>86</v>
      </c>
      <c r="BK302" s="149">
        <f>ROUND(I302*H302,2)</f>
        <v>0</v>
      </c>
      <c r="BL302" s="16" t="s">
        <v>158</v>
      </c>
      <c r="BM302" s="148" t="s">
        <v>3794</v>
      </c>
    </row>
    <row r="303" spans="2:65" s="1" customFormat="1" ht="24.2" customHeight="1">
      <c r="B303" s="136"/>
      <c r="C303" s="137" t="s">
        <v>767</v>
      </c>
      <c r="D303" s="137" t="s">
        <v>154</v>
      </c>
      <c r="E303" s="138" t="s">
        <v>3473</v>
      </c>
      <c r="F303" s="139" t="s">
        <v>2566</v>
      </c>
      <c r="G303" s="140" t="s">
        <v>377</v>
      </c>
      <c r="H303" s="141">
        <v>1.97</v>
      </c>
      <c r="I303" s="142"/>
      <c r="J303" s="143">
        <f>ROUND(I303*H303,2)</f>
        <v>0</v>
      </c>
      <c r="K303" s="139" t="s">
        <v>310</v>
      </c>
      <c r="L303" s="32"/>
      <c r="M303" s="144" t="s">
        <v>1</v>
      </c>
      <c r="N303" s="145" t="s">
        <v>44</v>
      </c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AR303" s="148" t="s">
        <v>158</v>
      </c>
      <c r="AT303" s="148" t="s">
        <v>154</v>
      </c>
      <c r="AU303" s="148" t="s">
        <v>89</v>
      </c>
      <c r="AY303" s="16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6" t="s">
        <v>86</v>
      </c>
      <c r="BK303" s="149">
        <f>ROUND(I303*H303,2)</f>
        <v>0</v>
      </c>
      <c r="BL303" s="16" t="s">
        <v>158</v>
      </c>
      <c r="BM303" s="148" t="s">
        <v>3795</v>
      </c>
    </row>
    <row r="304" spans="2:65" s="11" customFormat="1" ht="22.9" customHeight="1">
      <c r="B304" s="124"/>
      <c r="D304" s="125" t="s">
        <v>78</v>
      </c>
      <c r="E304" s="134" t="s">
        <v>874</v>
      </c>
      <c r="F304" s="134" t="s">
        <v>875</v>
      </c>
      <c r="I304" s="127"/>
      <c r="J304" s="135">
        <f>BK304</f>
        <v>0</v>
      </c>
      <c r="L304" s="124"/>
      <c r="M304" s="129"/>
      <c r="P304" s="130">
        <f>P305</f>
        <v>0</v>
      </c>
      <c r="R304" s="130">
        <f>R305</f>
        <v>0</v>
      </c>
      <c r="T304" s="131">
        <f>T305</f>
        <v>0</v>
      </c>
      <c r="AR304" s="125" t="s">
        <v>86</v>
      </c>
      <c r="AT304" s="132" t="s">
        <v>78</v>
      </c>
      <c r="AU304" s="132" t="s">
        <v>86</v>
      </c>
      <c r="AY304" s="125" t="s">
        <v>151</v>
      </c>
      <c r="BK304" s="133">
        <f>BK305</f>
        <v>0</v>
      </c>
    </row>
    <row r="305" spans="2:65" s="1" customFormat="1" ht="16.5" customHeight="1">
      <c r="B305" s="136"/>
      <c r="C305" s="137" t="s">
        <v>772</v>
      </c>
      <c r="D305" s="137" t="s">
        <v>154</v>
      </c>
      <c r="E305" s="138" t="s">
        <v>3796</v>
      </c>
      <c r="F305" s="139" t="s">
        <v>3797</v>
      </c>
      <c r="G305" s="140" t="s">
        <v>377</v>
      </c>
      <c r="H305" s="141">
        <v>43.524999999999999</v>
      </c>
      <c r="I305" s="142"/>
      <c r="J305" s="143">
        <f>ROUND(I305*H305,2)</f>
        <v>0</v>
      </c>
      <c r="K305" s="139" t="s">
        <v>310</v>
      </c>
      <c r="L305" s="32"/>
      <c r="M305" s="154" t="s">
        <v>1</v>
      </c>
      <c r="N305" s="155" t="s">
        <v>44</v>
      </c>
      <c r="O305" s="156"/>
      <c r="P305" s="157">
        <f>O305*H305</f>
        <v>0</v>
      </c>
      <c r="Q305" s="157">
        <v>0</v>
      </c>
      <c r="R305" s="157">
        <f>Q305*H305</f>
        <v>0</v>
      </c>
      <c r="S305" s="157">
        <v>0</v>
      </c>
      <c r="T305" s="158">
        <f>S305*H305</f>
        <v>0</v>
      </c>
      <c r="AR305" s="148" t="s">
        <v>158</v>
      </c>
      <c r="AT305" s="148" t="s">
        <v>154</v>
      </c>
      <c r="AU305" s="148" t="s">
        <v>89</v>
      </c>
      <c r="AY305" s="16" t="s">
        <v>151</v>
      </c>
      <c r="BE305" s="149">
        <f>IF(N305="základní",J305,0)</f>
        <v>0</v>
      </c>
      <c r="BF305" s="149">
        <f>IF(N305="snížená",J305,0)</f>
        <v>0</v>
      </c>
      <c r="BG305" s="149">
        <f>IF(N305="zákl. přenesená",J305,0)</f>
        <v>0</v>
      </c>
      <c r="BH305" s="149">
        <f>IF(N305="sníž. přenesená",J305,0)</f>
        <v>0</v>
      </c>
      <c r="BI305" s="149">
        <f>IF(N305="nulová",J305,0)</f>
        <v>0</v>
      </c>
      <c r="BJ305" s="16" t="s">
        <v>86</v>
      </c>
      <c r="BK305" s="149">
        <f>ROUND(I305*H305,2)</f>
        <v>0</v>
      </c>
      <c r="BL305" s="16" t="s">
        <v>158</v>
      </c>
      <c r="BM305" s="148" t="s">
        <v>3798</v>
      </c>
    </row>
    <row r="306" spans="2:65" s="1" customFormat="1" ht="6.95" customHeight="1">
      <c r="B306" s="44"/>
      <c r="C306" s="45"/>
      <c r="D306" s="45"/>
      <c r="E306" s="45"/>
      <c r="F306" s="45"/>
      <c r="G306" s="45"/>
      <c r="H306" s="45"/>
      <c r="I306" s="45"/>
      <c r="J306" s="45"/>
      <c r="K306" s="45"/>
      <c r="L306" s="32"/>
    </row>
  </sheetData>
  <autoFilter ref="C128:K305" xr:uid="{00000000-0009-0000-0000-000008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70866141732283472" right="0.70866141732283472" top="0.78740157480314965" bottom="0.78740157480314965" header="0.31496062992125984" footer="0.31496062992125984"/>
  <pageSetup paperSize="9" scale="79" fitToHeight="100" orientation="landscape" blackAndWhite="1" r:id="rId1"/>
  <headerFooter>
    <oddFooter>&amp;CStrana &amp;P z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OST</vt:lpstr>
      <vt:lpstr>SO 01</vt:lpstr>
      <vt:lpstr>SO 02</vt:lpstr>
      <vt:lpstr>SO 03.1</vt:lpstr>
      <vt:lpstr>SO 03.2</vt:lpstr>
      <vt:lpstr>SO 04</vt:lpstr>
      <vt:lpstr>SO 05</vt:lpstr>
      <vt:lpstr>SO 06.2</vt:lpstr>
      <vt:lpstr>SO 07</vt:lpstr>
      <vt:lpstr>Seznam figur</vt:lpstr>
      <vt:lpstr>OST!Názvy_tisku</vt:lpstr>
      <vt:lpstr>'Rekapitulace stavby'!Názvy_tisku</vt:lpstr>
      <vt:lpstr>'Seznam figur'!Názvy_tisku</vt:lpstr>
      <vt:lpstr>'SO 01'!Názvy_tisku</vt:lpstr>
      <vt:lpstr>'SO 02'!Názvy_tisku</vt:lpstr>
      <vt:lpstr>'SO 03.1'!Názvy_tisku</vt:lpstr>
      <vt:lpstr>'SO 03.2'!Názvy_tisku</vt:lpstr>
      <vt:lpstr>'SO 04'!Názvy_tisku</vt:lpstr>
      <vt:lpstr>'SO 05'!Názvy_tisku</vt:lpstr>
      <vt:lpstr>'SO 06.2'!Názvy_tisku</vt:lpstr>
      <vt:lpstr>'SO 07'!Názvy_tisku</vt:lpstr>
      <vt:lpstr>OST!Oblast_tisku</vt:lpstr>
      <vt:lpstr>'Rekapitulace stavby'!Oblast_tisku</vt:lpstr>
      <vt:lpstr>'Seznam figur'!Oblast_tisku</vt:lpstr>
      <vt:lpstr>'SO 01'!Oblast_tisku</vt:lpstr>
      <vt:lpstr>'SO 02'!Oblast_tisku</vt:lpstr>
      <vt:lpstr>'SO 03.1'!Oblast_tisku</vt:lpstr>
      <vt:lpstr>'SO 03.2'!Oblast_tisku</vt:lpstr>
      <vt:lpstr>'SO 04'!Oblast_tisku</vt:lpstr>
      <vt:lpstr>'SO 05'!Oblast_tisku</vt:lpstr>
      <vt:lpstr>'SO 06.2'!Oblast_tisku</vt:lpstr>
      <vt:lpstr>'SO 07'!Oblast_tisku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Jendruscak, Michal_x000d_</dc:creator>
  <cp:lastModifiedBy>Jendruscak, Michal</cp:lastModifiedBy>
  <dcterms:created xsi:type="dcterms:W3CDTF">2024-02-09T12:45:05Z</dcterms:created>
  <dcterms:modified xsi:type="dcterms:W3CDTF">2024-02-09T12:48:59Z</dcterms:modified>
</cp:coreProperties>
</file>